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to_zošit" defaultThemeVersion="124226"/>
  <bookViews>
    <workbookView xWindow="0" yWindow="0" windowWidth="17970" windowHeight="6240" tabRatio="839" firstSheet="1" activeTab="2"/>
  </bookViews>
  <sheets>
    <sheet name="Zoznam tímov a pretekárov" sheetId="63" state="hidden" r:id="rId1"/>
    <sheet name="12 družstiev Pretek č. 1" sheetId="15" r:id="rId2"/>
    <sheet name="12 družstiev Pretek č. 2" sheetId="65" r:id="rId3"/>
    <sheet name="Priebežné poradie po 1. a 2. k." sheetId="62" state="hidden" r:id="rId4"/>
    <sheet name="12 družstiev Pretek č. 3" sheetId="66" state="hidden" r:id="rId5"/>
    <sheet name="12 družstiev Pretek č. 4" sheetId="68" state="hidden" r:id="rId6"/>
    <sheet name="Priebežné poradie po 3. a 4 " sheetId="69" state="hidden" r:id="rId7"/>
    <sheet name="vazne 1.pretek" sheetId="72" state="hidden" r:id="rId8"/>
    <sheet name="vazne 2.pretek" sheetId="71" state="hidden" r:id="rId9"/>
    <sheet name="Jednotlivci" sheetId="75" state="hidden" r:id="rId10"/>
    <sheet name="Sheet2" sheetId="73" state="hidden" r:id="rId11"/>
    <sheet name="Sheet1" sheetId="74" state="hidden" r:id="rId12"/>
    <sheet name="Hárok1" sheetId="76" state="hidden" r:id="rId13"/>
    <sheet name="Jednotlivci (2)" sheetId="77" r:id="rId14"/>
  </sheets>
  <definedNames>
    <definedName name="_xlnm.Print_Area" localSheetId="1">'12 družstiev Pretek č. 1'!$A$1:$R$36</definedName>
    <definedName name="_xlnm.Print_Area" localSheetId="2">'12 družstiev Pretek č. 2'!$A$1:$BB$35</definedName>
    <definedName name="_xlnm.Print_Area" localSheetId="4">'12 družstiev Pretek č. 3'!$A$1:$V$29</definedName>
    <definedName name="_xlnm.Print_Area" localSheetId="5">'12 družstiev Pretek č. 4'!$A$1:$V$29</definedName>
    <definedName name="_xlnm.Print_Area" localSheetId="3">'Priebežné poradie po 1. a 2. k.'!$A$1:$Q$17</definedName>
    <definedName name="_xlnm.Print_Area" localSheetId="6">'Priebežné poradie po 3. a 4 '!$A$1:$Q$17</definedName>
    <definedName name="_xlnm.Print_Area" localSheetId="7">'vazne 1.pretek'!$A$1:$AH$24</definedName>
    <definedName name="_xlnm.Print_Area" localSheetId="8">'vazne 2.pretek'!$A$1:$AH$24</definedName>
  </definedNames>
  <calcPr calcId="145621"/>
</workbook>
</file>

<file path=xl/calcChain.xml><?xml version="1.0" encoding="utf-8"?>
<calcChain xmlns="http://schemas.openxmlformats.org/spreadsheetml/2006/main">
  <c r="P27" i="65" l="1"/>
  <c r="Z17" i="65" s="1"/>
  <c r="P27" i="15"/>
  <c r="Z17" i="15" s="1"/>
  <c r="U27" i="65" l="1"/>
  <c r="AV17" i="65" s="1"/>
  <c r="C64" i="74"/>
  <c r="A64" i="74"/>
  <c r="C63" i="74"/>
  <c r="A63" i="74"/>
  <c r="C62" i="74"/>
  <c r="A62" i="74"/>
  <c r="C61" i="74"/>
  <c r="A61" i="74"/>
  <c r="C60" i="74"/>
  <c r="A60" i="74"/>
  <c r="C59" i="74"/>
  <c r="A59" i="74"/>
  <c r="C58" i="74"/>
  <c r="A58" i="74"/>
  <c r="C57" i="74"/>
  <c r="A57" i="74"/>
  <c r="C56" i="74"/>
  <c r="A56" i="74"/>
  <c r="C55" i="74"/>
  <c r="A55" i="74"/>
  <c r="C54" i="74"/>
  <c r="A54" i="74"/>
  <c r="C53" i="74"/>
  <c r="A53" i="74"/>
  <c r="C52" i="74"/>
  <c r="A52" i="74"/>
  <c r="C51" i="74"/>
  <c r="A51" i="74"/>
  <c r="C50" i="74"/>
  <c r="A50" i="74"/>
  <c r="C49" i="74"/>
  <c r="A49" i="74"/>
  <c r="C48" i="74"/>
  <c r="A48" i="74"/>
  <c r="C47" i="74"/>
  <c r="A47" i="74"/>
  <c r="C46" i="74"/>
  <c r="A46" i="74"/>
  <c r="C45" i="74"/>
  <c r="A45" i="74"/>
  <c r="C44" i="74"/>
  <c r="A44" i="74"/>
  <c r="C43" i="74"/>
  <c r="A43" i="74"/>
  <c r="C42" i="74"/>
  <c r="A42" i="74"/>
  <c r="C41" i="74"/>
  <c r="A41" i="74"/>
  <c r="C40" i="74"/>
  <c r="A40" i="74"/>
  <c r="C39" i="74"/>
  <c r="A39" i="74"/>
  <c r="C38" i="74"/>
  <c r="A38" i="74"/>
  <c r="C37" i="74"/>
  <c r="A37" i="74"/>
  <c r="C36" i="74"/>
  <c r="A36" i="74"/>
  <c r="C35" i="74"/>
  <c r="A35" i="74"/>
  <c r="C34" i="74"/>
  <c r="A34" i="74"/>
  <c r="C33" i="74"/>
  <c r="A33" i="74"/>
  <c r="C32" i="74"/>
  <c r="A32" i="74"/>
  <c r="C31" i="74"/>
  <c r="A31" i="74"/>
  <c r="C30" i="74"/>
  <c r="A30" i="74"/>
  <c r="C29" i="74"/>
  <c r="A29" i="74"/>
  <c r="C28" i="74"/>
  <c r="A28" i="74"/>
  <c r="C27" i="74"/>
  <c r="A27" i="74"/>
  <c r="C26" i="74"/>
  <c r="A26" i="74"/>
  <c r="C25" i="74"/>
  <c r="A25" i="74"/>
  <c r="C24" i="74"/>
  <c r="A24" i="74"/>
  <c r="C23" i="74"/>
  <c r="A23" i="74"/>
  <c r="C22" i="74"/>
  <c r="A22" i="74"/>
  <c r="C21" i="74"/>
  <c r="A21" i="74"/>
  <c r="C20" i="74"/>
  <c r="A20" i="74"/>
  <c r="C19" i="74"/>
  <c r="A19" i="74"/>
  <c r="C18" i="74"/>
  <c r="A18" i="74"/>
  <c r="C17" i="74"/>
  <c r="A17" i="74"/>
  <c r="C16" i="74"/>
  <c r="A16" i="74"/>
  <c r="C15" i="74"/>
  <c r="A15" i="74"/>
  <c r="C14" i="74"/>
  <c r="A14" i="74"/>
  <c r="C13" i="74"/>
  <c r="A13" i="74"/>
  <c r="C12" i="74"/>
  <c r="A12" i="74"/>
  <c r="C11" i="74"/>
  <c r="A11" i="74"/>
  <c r="C10" i="74"/>
  <c r="A10" i="74"/>
  <c r="C9" i="74"/>
  <c r="A9" i="74"/>
  <c r="C8" i="74"/>
  <c r="A8" i="74"/>
  <c r="C7" i="74"/>
  <c r="A7" i="74"/>
  <c r="C6" i="74"/>
  <c r="A6" i="74"/>
  <c r="C5" i="74"/>
  <c r="A5" i="74"/>
  <c r="C64" i="73"/>
  <c r="C63" i="73"/>
  <c r="C62" i="73"/>
  <c r="C61" i="73"/>
  <c r="C60" i="73"/>
  <c r="C59" i="73"/>
  <c r="C58" i="73"/>
  <c r="C57" i="73"/>
  <c r="C56" i="73"/>
  <c r="C55" i="73"/>
  <c r="C54" i="73"/>
  <c r="C53" i="73"/>
  <c r="C52" i="73"/>
  <c r="C51" i="73"/>
  <c r="A64" i="73"/>
  <c r="L64" i="73" s="1"/>
  <c r="A26" i="77" s="1"/>
  <c r="A63" i="73"/>
  <c r="L63" i="73" s="1"/>
  <c r="A39" i="77" s="1"/>
  <c r="A62" i="73"/>
  <c r="L62" i="73" s="1"/>
  <c r="A30" i="77" s="1"/>
  <c r="A61" i="73"/>
  <c r="L61" i="73" s="1"/>
  <c r="A48" i="77" s="1"/>
  <c r="A60" i="73"/>
  <c r="L60" i="73" s="1"/>
  <c r="A18" i="77" s="1"/>
  <c r="A59" i="73"/>
  <c r="L59" i="73" s="1"/>
  <c r="A37" i="77" s="1"/>
  <c r="A58" i="73"/>
  <c r="L58" i="73" s="1"/>
  <c r="A14" i="77" s="1"/>
  <c r="A57" i="73"/>
  <c r="A55" i="73"/>
  <c r="L55" i="73" s="1"/>
  <c r="A17" i="77" s="1"/>
  <c r="A56" i="73"/>
  <c r="L56" i="73" s="1"/>
  <c r="A56" i="77" s="1"/>
  <c r="A54" i="73"/>
  <c r="L54" i="73" s="1"/>
  <c r="A40" i="77" s="1"/>
  <c r="A53" i="73"/>
  <c r="L53" i="73" s="1"/>
  <c r="A12" i="77" s="1"/>
  <c r="A52" i="73"/>
  <c r="L52" i="73" s="1"/>
  <c r="A51" i="77" s="1"/>
  <c r="A51" i="73"/>
  <c r="L51" i="73" s="1"/>
  <c r="A9" i="77" s="1"/>
  <c r="C50" i="73"/>
  <c r="A50" i="73"/>
  <c r="L50" i="73" s="1"/>
  <c r="A31" i="77" s="1"/>
  <c r="C49" i="73"/>
  <c r="C48" i="73"/>
  <c r="C47" i="73"/>
  <c r="C46" i="73"/>
  <c r="C45" i="73"/>
  <c r="C44" i="73"/>
  <c r="C43" i="73"/>
  <c r="C42" i="73"/>
  <c r="C41" i="73"/>
  <c r="C40" i="73"/>
  <c r="C39" i="73"/>
  <c r="C38" i="73"/>
  <c r="C37" i="73"/>
  <c r="C36" i="73"/>
  <c r="C35" i="73"/>
  <c r="A49" i="73"/>
  <c r="L49" i="73" s="1"/>
  <c r="A62" i="77" s="1"/>
  <c r="A48" i="73"/>
  <c r="L48" i="73" s="1"/>
  <c r="A21" i="77" s="1"/>
  <c r="A47" i="73"/>
  <c r="L47" i="73" s="1"/>
  <c r="A53" i="77" s="1"/>
  <c r="A46" i="73"/>
  <c r="L46" i="73" s="1"/>
  <c r="A25" i="77" s="1"/>
  <c r="A45" i="73"/>
  <c r="L45" i="73" s="1"/>
  <c r="A52" i="77" s="1"/>
  <c r="A44" i="73"/>
  <c r="L44" i="73" s="1"/>
  <c r="A10" i="77" s="1"/>
  <c r="A43" i="73"/>
  <c r="L43" i="73" s="1"/>
  <c r="A6" i="77" s="1"/>
  <c r="A42" i="73"/>
  <c r="L42" i="73" s="1"/>
  <c r="A36" i="77" s="1"/>
  <c r="A41" i="73"/>
  <c r="L41" i="73" s="1"/>
  <c r="A23" i="77" s="1"/>
  <c r="A40" i="73"/>
  <c r="L40" i="73" s="1"/>
  <c r="A59" i="77" s="1"/>
  <c r="A39" i="73"/>
  <c r="L39" i="73" s="1"/>
  <c r="A13" i="77" s="1"/>
  <c r="A38" i="73"/>
  <c r="L38" i="73" s="1"/>
  <c r="A35" i="77" s="1"/>
  <c r="A37" i="73"/>
  <c r="L37" i="73" s="1"/>
  <c r="A47" i="77" s="1"/>
  <c r="A36" i="73"/>
  <c r="L36" i="73" s="1"/>
  <c r="A42" i="77" s="1"/>
  <c r="A35" i="73"/>
  <c r="L35" i="73" s="1"/>
  <c r="A61" i="77" s="1"/>
  <c r="C34" i="73"/>
  <c r="C33" i="73"/>
  <c r="C32" i="73"/>
  <c r="C31" i="73"/>
  <c r="C30" i="73"/>
  <c r="C29" i="73"/>
  <c r="C28" i="73"/>
  <c r="C27" i="73"/>
  <c r="C26" i="73"/>
  <c r="C25" i="73"/>
  <c r="C24" i="73"/>
  <c r="C23" i="73"/>
  <c r="C22" i="73"/>
  <c r="C21" i="73"/>
  <c r="C20" i="73"/>
  <c r="A34" i="73"/>
  <c r="L34" i="73" s="1"/>
  <c r="A64" i="77" s="1"/>
  <c r="A33" i="73"/>
  <c r="L33" i="73" s="1"/>
  <c r="A28" i="77" s="1"/>
  <c r="A32" i="73"/>
  <c r="L32" i="73" s="1"/>
  <c r="A20" i="77" s="1"/>
  <c r="A31" i="73"/>
  <c r="L31" i="73" s="1"/>
  <c r="A44" i="77" s="1"/>
  <c r="A30" i="73"/>
  <c r="L30" i="73" s="1"/>
  <c r="A49" i="77" s="1"/>
  <c r="A29" i="73"/>
  <c r="L29" i="73" s="1"/>
  <c r="A15" i="77" s="1"/>
  <c r="A28" i="73"/>
  <c r="L28" i="73" s="1"/>
  <c r="A32" i="77" s="1"/>
  <c r="A27" i="73"/>
  <c r="L27" i="73" s="1"/>
  <c r="A41" i="77" s="1"/>
  <c r="A26" i="73"/>
  <c r="L26" i="73" s="1"/>
  <c r="A34" i="77" s="1"/>
  <c r="A25" i="73"/>
  <c r="L25" i="73" s="1"/>
  <c r="A58" i="77" s="1"/>
  <c r="A24" i="73"/>
  <c r="L24" i="73" s="1"/>
  <c r="A45" i="77" s="1"/>
  <c r="A23" i="73"/>
  <c r="L23" i="73" s="1"/>
  <c r="A7" i="77" s="1"/>
  <c r="A22" i="73"/>
  <c r="L22" i="73" s="1"/>
  <c r="A33" i="77" s="1"/>
  <c r="A21" i="73"/>
  <c r="L21" i="73" s="1"/>
  <c r="A8" i="77" s="1"/>
  <c r="A20" i="73"/>
  <c r="L20" i="73" s="1"/>
  <c r="A38" i="77" s="1"/>
  <c r="A50" i="75" l="1"/>
  <c r="A51" i="75"/>
  <c r="A52" i="75"/>
  <c r="A53" i="75"/>
  <c r="A54" i="75"/>
  <c r="A56" i="75"/>
  <c r="A55" i="75"/>
  <c r="A58" i="75"/>
  <c r="A59" i="75"/>
  <c r="A60" i="75"/>
  <c r="A61" i="75"/>
  <c r="A62" i="75"/>
  <c r="A63" i="75"/>
  <c r="A64" i="75"/>
  <c r="A35" i="75"/>
  <c r="A36" i="75"/>
  <c r="A37" i="75"/>
  <c r="A38" i="75"/>
  <c r="A39" i="75"/>
  <c r="A40" i="75"/>
  <c r="A41" i="75"/>
  <c r="A42" i="75"/>
  <c r="A43" i="75"/>
  <c r="A44" i="75"/>
  <c r="A45" i="75"/>
  <c r="A46" i="75"/>
  <c r="A47" i="75"/>
  <c r="A48" i="75"/>
  <c r="P48" i="73"/>
  <c r="A49" i="75"/>
  <c r="P38" i="73"/>
  <c r="A20" i="75"/>
  <c r="P20" i="73"/>
  <c r="A21" i="75"/>
  <c r="P21" i="73"/>
  <c r="A22" i="75"/>
  <c r="P22" i="73"/>
  <c r="A23" i="75"/>
  <c r="P23" i="73"/>
  <c r="A24" i="75"/>
  <c r="P24" i="73"/>
  <c r="A25" i="75"/>
  <c r="P25" i="73"/>
  <c r="A26" i="75"/>
  <c r="P26" i="73"/>
  <c r="E34" i="77" s="1"/>
  <c r="A27" i="75"/>
  <c r="P27" i="73"/>
  <c r="A28" i="75"/>
  <c r="P28" i="73"/>
  <c r="A29" i="75"/>
  <c r="P29" i="73"/>
  <c r="A30" i="75"/>
  <c r="P30" i="73"/>
  <c r="A31" i="75"/>
  <c r="P31" i="73"/>
  <c r="A32" i="75"/>
  <c r="P32" i="73"/>
  <c r="A33" i="75"/>
  <c r="P33" i="73"/>
  <c r="A34" i="75"/>
  <c r="P37" i="73"/>
  <c r="E47" i="77" s="1"/>
  <c r="P56" i="73"/>
  <c r="E56" i="77" s="1"/>
  <c r="P52" i="73"/>
  <c r="E51" i="77" s="1"/>
  <c r="P51" i="73"/>
  <c r="E9" i="77" s="1"/>
  <c r="P50" i="73"/>
  <c r="E31" i="77" s="1"/>
  <c r="P49" i="73"/>
  <c r="E62" i="77" s="1"/>
  <c r="P40" i="73"/>
  <c r="E59" i="77" s="1"/>
  <c r="P39" i="73"/>
  <c r="E13" i="77" s="1"/>
  <c r="E26" i="75"/>
  <c r="P63" i="73"/>
  <c r="E39" i="77" s="1"/>
  <c r="P61" i="73"/>
  <c r="E48" i="77" s="1"/>
  <c r="P53" i="73"/>
  <c r="E12" i="77" s="1"/>
  <c r="P47" i="73"/>
  <c r="E53" i="77" s="1"/>
  <c r="P46" i="73"/>
  <c r="E25" i="77" s="1"/>
  <c r="P45" i="73"/>
  <c r="E52" i="77" s="1"/>
  <c r="P44" i="73"/>
  <c r="E10" i="77" s="1"/>
  <c r="P43" i="73"/>
  <c r="E6" i="77" s="1"/>
  <c r="P41" i="73"/>
  <c r="E23" i="77" s="1"/>
  <c r="L57" i="73"/>
  <c r="A57" i="77" s="1"/>
  <c r="P60" i="73"/>
  <c r="E18" i="77" s="1"/>
  <c r="P59" i="73"/>
  <c r="E37" i="77" s="1"/>
  <c r="P55" i="73"/>
  <c r="E17" i="77" s="1"/>
  <c r="P35" i="73"/>
  <c r="E61" i="77" s="1"/>
  <c r="P64" i="73"/>
  <c r="E26" i="77" s="1"/>
  <c r="P36" i="73"/>
  <c r="E42" i="77" s="1"/>
  <c r="P62" i="73"/>
  <c r="E30" i="77" s="1"/>
  <c r="P58" i="73"/>
  <c r="E14" i="77" s="1"/>
  <c r="P54" i="73"/>
  <c r="E40" i="77" s="1"/>
  <c r="P42" i="73"/>
  <c r="E36" i="77" s="1"/>
  <c r="P34" i="73"/>
  <c r="E64" i="77" s="1"/>
  <c r="C19" i="73"/>
  <c r="C18" i="73"/>
  <c r="C17" i="73"/>
  <c r="C16" i="73"/>
  <c r="C15" i="73"/>
  <c r="C14" i="73"/>
  <c r="C13" i="73"/>
  <c r="C12" i="73"/>
  <c r="C11" i="73"/>
  <c r="C10" i="73"/>
  <c r="C9" i="73"/>
  <c r="C8" i="73"/>
  <c r="C7" i="73"/>
  <c r="A19" i="73"/>
  <c r="L19" i="73" s="1"/>
  <c r="A63" i="77" s="1"/>
  <c r="A14" i="73"/>
  <c r="L14" i="73" s="1"/>
  <c r="A19" i="77" s="1"/>
  <c r="A15" i="73"/>
  <c r="L15" i="73" s="1"/>
  <c r="A5" i="77" s="1"/>
  <c r="A16" i="73"/>
  <c r="L16" i="73" s="1"/>
  <c r="A22" i="77" s="1"/>
  <c r="A17" i="73"/>
  <c r="L17" i="73" s="1"/>
  <c r="A29" i="77" s="1"/>
  <c r="A18" i="73"/>
  <c r="L18" i="73" s="1"/>
  <c r="A55" i="77" s="1"/>
  <c r="A7" i="73"/>
  <c r="L7" i="73" s="1"/>
  <c r="A27" i="77" s="1"/>
  <c r="A8" i="73"/>
  <c r="L8" i="73" s="1"/>
  <c r="A54" i="77" s="1"/>
  <c r="A9" i="73"/>
  <c r="L9" i="73" s="1"/>
  <c r="A50" i="77" s="1"/>
  <c r="A10" i="73"/>
  <c r="L10" i="73" s="1"/>
  <c r="A24" i="77" s="1"/>
  <c r="A11" i="73"/>
  <c r="L11" i="73" s="1"/>
  <c r="A46" i="77" s="1"/>
  <c r="A12" i="73"/>
  <c r="L12" i="73" s="1"/>
  <c r="A60" i="77" s="1"/>
  <c r="A13" i="73"/>
  <c r="L13" i="73" s="1"/>
  <c r="A43" i="77" s="1"/>
  <c r="C6" i="73"/>
  <c r="A6" i="73"/>
  <c r="L6" i="73" s="1"/>
  <c r="A11" i="77" s="1"/>
  <c r="C5" i="73"/>
  <c r="A5" i="73"/>
  <c r="E38" i="75" l="1"/>
  <c r="E35" i="77"/>
  <c r="E48" i="75"/>
  <c r="E21" i="77"/>
  <c r="E32" i="75"/>
  <c r="E20" i="77"/>
  <c r="E30" i="75"/>
  <c r="E49" i="77"/>
  <c r="E24" i="75"/>
  <c r="E45" i="77"/>
  <c r="E20" i="75"/>
  <c r="E38" i="77"/>
  <c r="E33" i="75"/>
  <c r="E28" i="77"/>
  <c r="E27" i="75"/>
  <c r="E41" i="77"/>
  <c r="E25" i="75"/>
  <c r="E58" i="77"/>
  <c r="E21" i="75"/>
  <c r="E8" i="77"/>
  <c r="E28" i="75"/>
  <c r="E32" i="77"/>
  <c r="E22" i="75"/>
  <c r="E33" i="77"/>
  <c r="E31" i="75"/>
  <c r="E44" i="77"/>
  <c r="E29" i="75"/>
  <c r="E15" i="77"/>
  <c r="E23" i="75"/>
  <c r="E7" i="77"/>
  <c r="N20" i="73"/>
  <c r="C38" i="77" s="1"/>
  <c r="N21" i="73"/>
  <c r="C8" i="77" s="1"/>
  <c r="N22" i="73"/>
  <c r="C33" i="77" s="1"/>
  <c r="N23" i="73"/>
  <c r="C7" i="77" s="1"/>
  <c r="N24" i="73"/>
  <c r="C45" i="77" s="1"/>
  <c r="N25" i="73"/>
  <c r="C58" i="77" s="1"/>
  <c r="N26" i="73"/>
  <c r="C34" i="77" s="1"/>
  <c r="N27" i="73"/>
  <c r="C41" i="77" s="1"/>
  <c r="N28" i="73"/>
  <c r="C32" i="77" s="1"/>
  <c r="N29" i="73"/>
  <c r="C15" i="77" s="1"/>
  <c r="N30" i="73"/>
  <c r="C49" i="77" s="1"/>
  <c r="N31" i="73"/>
  <c r="C44" i="77" s="1"/>
  <c r="N32" i="73"/>
  <c r="C20" i="77" s="1"/>
  <c r="N33" i="73"/>
  <c r="C28" i="77" s="1"/>
  <c r="N34" i="73"/>
  <c r="N35" i="73"/>
  <c r="N36" i="73"/>
  <c r="C42" i="77" s="1"/>
  <c r="N37" i="73"/>
  <c r="C47" i="77" s="1"/>
  <c r="N38" i="73"/>
  <c r="C35" i="77" s="1"/>
  <c r="N39" i="73"/>
  <c r="C13" i="77" s="1"/>
  <c r="N40" i="73"/>
  <c r="C59" i="77" s="1"/>
  <c r="N41" i="73"/>
  <c r="C23" i="77" s="1"/>
  <c r="N42" i="73"/>
  <c r="C36" i="77" s="1"/>
  <c r="N43" i="73"/>
  <c r="C6" i="77" s="1"/>
  <c r="N44" i="73"/>
  <c r="C10" i="77" s="1"/>
  <c r="N45" i="73"/>
  <c r="C52" i="77" s="1"/>
  <c r="N46" i="73"/>
  <c r="C25" i="77" s="1"/>
  <c r="N47" i="73"/>
  <c r="C53" i="77" s="1"/>
  <c r="N48" i="73"/>
  <c r="C21" i="77" s="1"/>
  <c r="N49" i="73"/>
  <c r="C62" i="77" s="1"/>
  <c r="N50" i="73"/>
  <c r="C31" i="77" s="1"/>
  <c r="N51" i="73"/>
  <c r="C9" i="77" s="1"/>
  <c r="N52" i="73"/>
  <c r="C51" i="77" s="1"/>
  <c r="N53" i="73"/>
  <c r="C12" i="77" s="1"/>
  <c r="N54" i="73"/>
  <c r="N55" i="73"/>
  <c r="N56" i="73"/>
  <c r="C56" i="77" s="1"/>
  <c r="A6" i="75"/>
  <c r="P6" i="73"/>
  <c r="E11" i="77" s="1"/>
  <c r="N6" i="73"/>
  <c r="C11" i="77" s="1"/>
  <c r="A13" i="75"/>
  <c r="P13" i="73"/>
  <c r="E43" i="77" s="1"/>
  <c r="N13" i="73"/>
  <c r="C43" i="77" s="1"/>
  <c r="A12" i="75"/>
  <c r="P12" i="73"/>
  <c r="E60" i="77" s="1"/>
  <c r="N12" i="73"/>
  <c r="C60" i="77" s="1"/>
  <c r="A11" i="75"/>
  <c r="P11" i="73"/>
  <c r="E46" i="77" s="1"/>
  <c r="N11" i="73"/>
  <c r="C46" i="77" s="1"/>
  <c r="A10" i="75"/>
  <c r="P10" i="73"/>
  <c r="E24" i="77" s="1"/>
  <c r="N10" i="73"/>
  <c r="C24" i="77" s="1"/>
  <c r="A9" i="75"/>
  <c r="P9" i="73"/>
  <c r="E50" i="77" s="1"/>
  <c r="N9" i="73"/>
  <c r="C50" i="77" s="1"/>
  <c r="A8" i="75"/>
  <c r="P8" i="73"/>
  <c r="E54" i="77" s="1"/>
  <c r="N8" i="73"/>
  <c r="C54" i="77" s="1"/>
  <c r="A7" i="75"/>
  <c r="P7" i="73"/>
  <c r="E27" i="77" s="1"/>
  <c r="N7" i="73"/>
  <c r="C27" i="77" s="1"/>
  <c r="A18" i="75"/>
  <c r="N18" i="73"/>
  <c r="C55" i="77" s="1"/>
  <c r="A17" i="75"/>
  <c r="P17" i="73"/>
  <c r="E29" i="77" s="1"/>
  <c r="N17" i="73"/>
  <c r="C29" i="77" s="1"/>
  <c r="A16" i="75"/>
  <c r="P16" i="73"/>
  <c r="E22" i="77" s="1"/>
  <c r="N16" i="73"/>
  <c r="C22" i="77" s="1"/>
  <c r="A15" i="75"/>
  <c r="P15" i="73"/>
  <c r="E5" i="77" s="1"/>
  <c r="N15" i="73"/>
  <c r="C5" i="77" s="1"/>
  <c r="A14" i="75"/>
  <c r="P14" i="73"/>
  <c r="E19" i="77" s="1"/>
  <c r="N14" i="73"/>
  <c r="C19" i="77" s="1"/>
  <c r="A19" i="75"/>
  <c r="P19" i="73"/>
  <c r="E63" i="77" s="1"/>
  <c r="N19" i="73"/>
  <c r="C63" i="77" s="1"/>
  <c r="L5" i="73"/>
  <c r="A16" i="77" s="1"/>
  <c r="N59" i="73"/>
  <c r="N60" i="73"/>
  <c r="N61" i="73"/>
  <c r="C61" i="75" s="1"/>
  <c r="N62" i="73"/>
  <c r="N63" i="73"/>
  <c r="N64" i="73"/>
  <c r="P18" i="73"/>
  <c r="N58" i="73"/>
  <c r="E34" i="75"/>
  <c r="E42" i="75"/>
  <c r="E54" i="75"/>
  <c r="E58" i="75"/>
  <c r="E62" i="75"/>
  <c r="E36" i="75"/>
  <c r="E64" i="75"/>
  <c r="E35" i="75"/>
  <c r="E55" i="75"/>
  <c r="E59" i="75"/>
  <c r="E60" i="75"/>
  <c r="E41" i="75"/>
  <c r="E43" i="75"/>
  <c r="E44" i="75"/>
  <c r="E45" i="75"/>
  <c r="E46" i="75"/>
  <c r="E47" i="75"/>
  <c r="E53" i="75"/>
  <c r="E61" i="75"/>
  <c r="E63" i="75"/>
  <c r="E39" i="75"/>
  <c r="E40" i="75"/>
  <c r="E49" i="75"/>
  <c r="E50" i="75"/>
  <c r="E51" i="75"/>
  <c r="E52" i="75"/>
  <c r="E56" i="75"/>
  <c r="E37" i="75"/>
  <c r="A57" i="75"/>
  <c r="P57" i="73"/>
  <c r="E57" i="77" s="1"/>
  <c r="N57" i="73"/>
  <c r="C57" i="77" s="1"/>
  <c r="AC42" i="71"/>
  <c r="AB42" i="71"/>
  <c r="T42" i="71"/>
  <c r="S42" i="71"/>
  <c r="K42" i="71"/>
  <c r="J42" i="71"/>
  <c r="B42" i="71"/>
  <c r="A42" i="71"/>
  <c r="AC41" i="71"/>
  <c r="AB41" i="71"/>
  <c r="T41" i="71"/>
  <c r="S41" i="71"/>
  <c r="K41" i="71"/>
  <c r="J41" i="71"/>
  <c r="B41" i="71"/>
  <c r="A41" i="71"/>
  <c r="AC40" i="71"/>
  <c r="AB40" i="71"/>
  <c r="T40" i="71"/>
  <c r="S40" i="71"/>
  <c r="K40" i="71"/>
  <c r="J40" i="71"/>
  <c r="B40" i="71"/>
  <c r="A40" i="7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C42" i="72"/>
  <c r="AB42" i="72"/>
  <c r="T42" i="72"/>
  <c r="S42" i="72"/>
  <c r="K42" i="72"/>
  <c r="J42" i="72"/>
  <c r="B42" i="72"/>
  <c r="A42" i="72"/>
  <c r="AC41" i="72"/>
  <c r="AB41" i="72"/>
  <c r="T41" i="72"/>
  <c r="S41" i="72"/>
  <c r="K41" i="72"/>
  <c r="J41" i="72"/>
  <c r="B41" i="72"/>
  <c r="A41" i="72"/>
  <c r="AC40" i="72"/>
  <c r="AB40" i="72"/>
  <c r="T40" i="72"/>
  <c r="S40" i="72"/>
  <c r="K40" i="72"/>
  <c r="J40" i="72"/>
  <c r="B40" i="72"/>
  <c r="A40" i="72"/>
  <c r="AC39" i="72"/>
  <c r="AB39" i="72"/>
  <c r="T39" i="72"/>
  <c r="S39" i="72"/>
  <c r="K39" i="72"/>
  <c r="J39" i="72"/>
  <c r="B39" i="72"/>
  <c r="A39" i="72"/>
  <c r="AC38" i="72"/>
  <c r="AB38" i="72"/>
  <c r="T38" i="72"/>
  <c r="S38" i="72"/>
  <c r="K38" i="72"/>
  <c r="J38" i="72"/>
  <c r="B38" i="72"/>
  <c r="A38" i="72"/>
  <c r="AC37" i="72"/>
  <c r="AB37" i="72"/>
  <c r="T37" i="72"/>
  <c r="S37" i="72"/>
  <c r="K37" i="72"/>
  <c r="J37" i="72"/>
  <c r="B37" i="72"/>
  <c r="A37" i="72"/>
  <c r="AC36" i="72"/>
  <c r="AB36" i="72"/>
  <c r="T36" i="72"/>
  <c r="S36" i="72"/>
  <c r="K36" i="72"/>
  <c r="J36" i="72"/>
  <c r="B36" i="72"/>
  <c r="A36" i="72"/>
  <c r="AC35" i="72"/>
  <c r="AB35" i="72"/>
  <c r="T35" i="72"/>
  <c r="S35" i="72"/>
  <c r="K35" i="72"/>
  <c r="J35" i="72"/>
  <c r="B35" i="72"/>
  <c r="A35" i="72"/>
  <c r="AC34" i="72"/>
  <c r="AB34" i="72"/>
  <c r="T34" i="72"/>
  <c r="S34" i="72"/>
  <c r="K34" i="72"/>
  <c r="J34" i="72"/>
  <c r="B34" i="72"/>
  <c r="A34" i="72"/>
  <c r="AC33" i="72"/>
  <c r="AB33" i="72"/>
  <c r="T33" i="72"/>
  <c r="S33" i="72"/>
  <c r="K33" i="72"/>
  <c r="J33" i="72"/>
  <c r="B33" i="72"/>
  <c r="A33" i="72"/>
  <c r="AC32" i="72"/>
  <c r="AB32" i="72"/>
  <c r="T32" i="72"/>
  <c r="S32" i="72"/>
  <c r="K32" i="72"/>
  <c r="J32" i="72"/>
  <c r="B32" i="72"/>
  <c r="A32" i="72"/>
  <c r="AC31" i="72"/>
  <c r="AB31" i="72"/>
  <c r="T31" i="72"/>
  <c r="S31" i="72"/>
  <c r="K31" i="72"/>
  <c r="J31" i="72"/>
  <c r="B31" i="72"/>
  <c r="A31" i="72"/>
  <c r="AC30" i="72"/>
  <c r="AB30" i="72"/>
  <c r="T30" i="72"/>
  <c r="S30" i="72"/>
  <c r="K30" i="72"/>
  <c r="J30" i="72"/>
  <c r="B30" i="72"/>
  <c r="A30" i="72"/>
  <c r="AC29" i="72"/>
  <c r="AB29" i="72"/>
  <c r="T29" i="72"/>
  <c r="S29" i="72"/>
  <c r="K29" i="72"/>
  <c r="J29" i="72"/>
  <c r="B29" i="72"/>
  <c r="A29" i="72"/>
  <c r="AC28" i="72"/>
  <c r="AB28" i="72"/>
  <c r="T28" i="72"/>
  <c r="S28" i="72"/>
  <c r="K28" i="72"/>
  <c r="J28" i="72"/>
  <c r="B28" i="72"/>
  <c r="A28" i="72"/>
  <c r="E32" i="71" l="1"/>
  <c r="S42" i="73"/>
  <c r="G36" i="77" s="1"/>
  <c r="S36" i="73"/>
  <c r="G42" i="77" s="1"/>
  <c r="E18" i="75"/>
  <c r="E55" i="77"/>
  <c r="C63" i="75"/>
  <c r="C39" i="77"/>
  <c r="S61" i="73"/>
  <c r="G48" i="77" s="1"/>
  <c r="C48" i="77"/>
  <c r="C59" i="75"/>
  <c r="C37" i="77"/>
  <c r="S55" i="73"/>
  <c r="G17" i="77" s="1"/>
  <c r="C17" i="77"/>
  <c r="S35" i="73"/>
  <c r="G61" i="77" s="1"/>
  <c r="C61" i="77"/>
  <c r="S58" i="73"/>
  <c r="G14" i="77" s="1"/>
  <c r="C14" i="77"/>
  <c r="S64" i="73"/>
  <c r="G26" i="77" s="1"/>
  <c r="C26" i="77"/>
  <c r="S62" i="73"/>
  <c r="G30" i="77" s="1"/>
  <c r="C30" i="77"/>
  <c r="C60" i="75"/>
  <c r="C18" i="77"/>
  <c r="S54" i="73"/>
  <c r="G40" i="77" s="1"/>
  <c r="C40" i="77"/>
  <c r="S34" i="73"/>
  <c r="G64" i="77" s="1"/>
  <c r="C64" i="77"/>
  <c r="S59" i="73"/>
  <c r="G37" i="77" s="1"/>
  <c r="S63" i="73"/>
  <c r="S60" i="73"/>
  <c r="C64" i="75"/>
  <c r="C62" i="75"/>
  <c r="AF34" i="71"/>
  <c r="N34" i="71"/>
  <c r="N29" i="71"/>
  <c r="W28" i="72"/>
  <c r="T4" i="72" s="1"/>
  <c r="W29" i="72"/>
  <c r="T5" i="72" s="1"/>
  <c r="W30" i="72"/>
  <c r="T6" i="72" s="1"/>
  <c r="N28" i="72"/>
  <c r="K4" i="72" s="1"/>
  <c r="N29" i="72"/>
  <c r="K5" i="72" s="1"/>
  <c r="N30" i="72"/>
  <c r="K6" i="72" s="1"/>
  <c r="N31" i="72"/>
  <c r="K7" i="72" s="1"/>
  <c r="N32" i="72"/>
  <c r="K8" i="72" s="1"/>
  <c r="N33" i="72"/>
  <c r="K9" i="72" s="1"/>
  <c r="N34" i="72"/>
  <c r="K10" i="72" s="1"/>
  <c r="N35" i="72"/>
  <c r="K11" i="72" s="1"/>
  <c r="N36" i="72"/>
  <c r="K12" i="72" s="1"/>
  <c r="N37" i="72"/>
  <c r="K13" i="72" s="1"/>
  <c r="N38" i="72"/>
  <c r="K14" i="72" s="1"/>
  <c r="N39" i="72"/>
  <c r="K15" i="72" s="1"/>
  <c r="N40" i="72"/>
  <c r="K16" i="72" s="1"/>
  <c r="N41" i="72"/>
  <c r="K17" i="72" s="1"/>
  <c r="N42" i="72"/>
  <c r="K18" i="72" s="1"/>
  <c r="E28" i="72"/>
  <c r="B4" i="72" s="1"/>
  <c r="E29" i="72"/>
  <c r="B5" i="72" s="1"/>
  <c r="E30" i="72"/>
  <c r="B6" i="72" s="1"/>
  <c r="E31" i="72"/>
  <c r="B7" i="72" s="1"/>
  <c r="E32" i="72"/>
  <c r="B8" i="72" s="1"/>
  <c r="E33" i="72"/>
  <c r="B9" i="72" s="1"/>
  <c r="E34" i="72"/>
  <c r="B10" i="72" s="1"/>
  <c r="E35" i="72"/>
  <c r="B11" i="72" s="1"/>
  <c r="E36" i="72"/>
  <c r="B12" i="72" s="1"/>
  <c r="E37" i="72"/>
  <c r="B13" i="72" s="1"/>
  <c r="E38" i="72"/>
  <c r="B14" i="72" s="1"/>
  <c r="E39" i="72"/>
  <c r="B15" i="72" s="1"/>
  <c r="E40" i="72"/>
  <c r="B16" i="72" s="1"/>
  <c r="E41" i="72"/>
  <c r="B17" i="72" s="1"/>
  <c r="E42" i="72"/>
  <c r="B18" i="72" s="1"/>
  <c r="C58" i="75"/>
  <c r="A5" i="75"/>
  <c r="P5" i="73"/>
  <c r="E16" i="77" s="1"/>
  <c r="N5" i="73"/>
  <c r="C16" i="77" s="1"/>
  <c r="C65" i="77" s="1"/>
  <c r="C19" i="75"/>
  <c r="S19" i="73"/>
  <c r="G63" i="77" s="1"/>
  <c r="E19" i="75"/>
  <c r="C14" i="75"/>
  <c r="S14" i="73"/>
  <c r="G19" i="77" s="1"/>
  <c r="E14" i="75"/>
  <c r="C15" i="75"/>
  <c r="S15" i="73"/>
  <c r="G5" i="77" s="1"/>
  <c r="E15" i="75"/>
  <c r="C16" i="75"/>
  <c r="S16" i="73"/>
  <c r="G22" i="77" s="1"/>
  <c r="E16" i="75"/>
  <c r="C17" i="75"/>
  <c r="S17" i="73"/>
  <c r="G29" i="77" s="1"/>
  <c r="E17" i="75"/>
  <c r="C18" i="75"/>
  <c r="S18" i="73"/>
  <c r="G55" i="77" s="1"/>
  <c r="C7" i="75"/>
  <c r="S7" i="73"/>
  <c r="G27" i="77" s="1"/>
  <c r="E7" i="75"/>
  <c r="C8" i="75"/>
  <c r="S8" i="73"/>
  <c r="G54" i="77" s="1"/>
  <c r="E8" i="75"/>
  <c r="C9" i="75"/>
  <c r="S9" i="73"/>
  <c r="G50" i="77" s="1"/>
  <c r="E9" i="75"/>
  <c r="C10" i="75"/>
  <c r="S10" i="73"/>
  <c r="G24" i="77" s="1"/>
  <c r="E10" i="75"/>
  <c r="C11" i="75"/>
  <c r="S11" i="73"/>
  <c r="G46" i="77" s="1"/>
  <c r="E11" i="75"/>
  <c r="C12" i="75"/>
  <c r="S12" i="73"/>
  <c r="G60" i="77" s="1"/>
  <c r="E12" i="75"/>
  <c r="C13" i="75"/>
  <c r="S13" i="73"/>
  <c r="G43" i="77" s="1"/>
  <c r="E13" i="75"/>
  <c r="C6" i="75"/>
  <c r="S6" i="73"/>
  <c r="G11" i="77" s="1"/>
  <c r="E6" i="75"/>
  <c r="C56" i="75"/>
  <c r="S56" i="73"/>
  <c r="G56" i="77" s="1"/>
  <c r="C55" i="75"/>
  <c r="C54" i="75"/>
  <c r="C53" i="75"/>
  <c r="S53" i="73"/>
  <c r="G12" i="77" s="1"/>
  <c r="C52" i="75"/>
  <c r="S52" i="73"/>
  <c r="G51" i="77" s="1"/>
  <c r="C51" i="75"/>
  <c r="S51" i="73"/>
  <c r="G9" i="77" s="1"/>
  <c r="C50" i="75"/>
  <c r="S50" i="73"/>
  <c r="G31" i="77" s="1"/>
  <c r="C49" i="75"/>
  <c r="S49" i="73"/>
  <c r="G62" i="77" s="1"/>
  <c r="C48" i="75"/>
  <c r="S48" i="73"/>
  <c r="G21" i="77" s="1"/>
  <c r="C47" i="75"/>
  <c r="S47" i="73"/>
  <c r="G53" i="77" s="1"/>
  <c r="C46" i="75"/>
  <c r="S46" i="73"/>
  <c r="G25" i="77" s="1"/>
  <c r="C45" i="75"/>
  <c r="S45" i="73"/>
  <c r="G52" i="77" s="1"/>
  <c r="C44" i="75"/>
  <c r="S44" i="73"/>
  <c r="G10" i="77" s="1"/>
  <c r="C43" i="75"/>
  <c r="S43" i="73"/>
  <c r="G6" i="77" s="1"/>
  <c r="C42" i="75"/>
  <c r="C41" i="75"/>
  <c r="S41" i="73"/>
  <c r="G23" i="77" s="1"/>
  <c r="C40" i="75"/>
  <c r="S40" i="73"/>
  <c r="G59" i="77" s="1"/>
  <c r="C39" i="75"/>
  <c r="S39" i="73"/>
  <c r="G13" i="77" s="1"/>
  <c r="C38" i="75"/>
  <c r="S38" i="73"/>
  <c r="G35" i="77" s="1"/>
  <c r="C37" i="75"/>
  <c r="S37" i="73"/>
  <c r="G47" i="77" s="1"/>
  <c r="C36" i="75"/>
  <c r="C35" i="75"/>
  <c r="C34" i="75"/>
  <c r="C33" i="75"/>
  <c r="S33" i="73"/>
  <c r="G28" i="77" s="1"/>
  <c r="C32" i="75"/>
  <c r="S32" i="73"/>
  <c r="G20" i="77" s="1"/>
  <c r="C31" i="75"/>
  <c r="S31" i="73"/>
  <c r="G44" i="77" s="1"/>
  <c r="C30" i="75"/>
  <c r="S30" i="73"/>
  <c r="G49" i="77" s="1"/>
  <c r="C29" i="75"/>
  <c r="S29" i="73"/>
  <c r="G15" i="77" s="1"/>
  <c r="C28" i="75"/>
  <c r="S28" i="73"/>
  <c r="G32" i="77" s="1"/>
  <c r="C27" i="75"/>
  <c r="S27" i="73"/>
  <c r="G41" i="77" s="1"/>
  <c r="C26" i="75"/>
  <c r="S26" i="73"/>
  <c r="G34" i="77" s="1"/>
  <c r="C25" i="75"/>
  <c r="S25" i="73"/>
  <c r="G58" i="77" s="1"/>
  <c r="C24" i="75"/>
  <c r="S24" i="73"/>
  <c r="G45" i="77" s="1"/>
  <c r="C23" i="75"/>
  <c r="S23" i="73"/>
  <c r="G7" i="77" s="1"/>
  <c r="C22" i="75"/>
  <c r="S22" i="73"/>
  <c r="G33" i="77" s="1"/>
  <c r="C21" i="75"/>
  <c r="S21" i="73"/>
  <c r="G8" i="77" s="1"/>
  <c r="C20" i="75"/>
  <c r="S20" i="73"/>
  <c r="G38" i="77" s="1"/>
  <c r="E57" i="75"/>
  <c r="G36" i="75"/>
  <c r="C57" i="75"/>
  <c r="S57" i="73"/>
  <c r="G57" i="77" s="1"/>
  <c r="N33" i="71"/>
  <c r="AF31" i="71"/>
  <c r="E40" i="71"/>
  <c r="B16" i="71" s="1"/>
  <c r="E36" i="71"/>
  <c r="AF40" i="71"/>
  <c r="AC16" i="71" s="1"/>
  <c r="AF36" i="71"/>
  <c r="N42" i="71"/>
  <c r="K18" i="71" s="1"/>
  <c r="N38" i="71"/>
  <c r="W39" i="71"/>
  <c r="W35" i="71"/>
  <c r="W31" i="71"/>
  <c r="N41" i="71"/>
  <c r="K17" i="71" s="1"/>
  <c r="N37" i="71"/>
  <c r="N32" i="71"/>
  <c r="N40" i="71"/>
  <c r="K16" i="71" s="1"/>
  <c r="N36" i="71"/>
  <c r="N31" i="71"/>
  <c r="N28" i="71"/>
  <c r="N39" i="71"/>
  <c r="N35" i="71"/>
  <c r="N30" i="71"/>
  <c r="AF28" i="71"/>
  <c r="AF39" i="71"/>
  <c r="AF35" i="71"/>
  <c r="AF30" i="71"/>
  <c r="AF38" i="71"/>
  <c r="AF33" i="71"/>
  <c r="AF29" i="71"/>
  <c r="AF41" i="71"/>
  <c r="AC17" i="71" s="1"/>
  <c r="AF37" i="71"/>
  <c r="AF32" i="71"/>
  <c r="W28" i="71"/>
  <c r="W38" i="71"/>
  <c r="W34" i="71"/>
  <c r="W30" i="71"/>
  <c r="W41" i="71"/>
  <c r="T17" i="71" s="1"/>
  <c r="W37" i="71"/>
  <c r="W33" i="71"/>
  <c r="W29" i="71"/>
  <c r="W40" i="71"/>
  <c r="T16" i="71" s="1"/>
  <c r="W36" i="71"/>
  <c r="W32" i="71"/>
  <c r="W42" i="71"/>
  <c r="T18" i="71" s="1"/>
  <c r="E28" i="71"/>
  <c r="E39" i="71"/>
  <c r="E35" i="71"/>
  <c r="E31" i="71"/>
  <c r="E42" i="71"/>
  <c r="B18" i="71" s="1"/>
  <c r="E38" i="71"/>
  <c r="E34" i="71"/>
  <c r="E30" i="71"/>
  <c r="E41" i="71"/>
  <c r="B17" i="71" s="1"/>
  <c r="E37" i="71"/>
  <c r="E33" i="71"/>
  <c r="E29" i="71"/>
  <c r="AF42" i="72"/>
  <c r="AC18" i="72" s="1"/>
  <c r="AF41" i="72"/>
  <c r="AC17" i="72" s="1"/>
  <c r="AF40" i="72"/>
  <c r="AC16" i="72" s="1"/>
  <c r="AF39" i="72"/>
  <c r="AC15" i="72" s="1"/>
  <c r="AF38" i="72"/>
  <c r="AC14" i="72" s="1"/>
  <c r="AF37" i="72"/>
  <c r="AC13" i="72" s="1"/>
  <c r="AF36" i="72"/>
  <c r="AC12" i="72" s="1"/>
  <c r="AF35" i="72"/>
  <c r="AC11" i="72" s="1"/>
  <c r="AF34" i="72"/>
  <c r="AC10" i="72" s="1"/>
  <c r="AF33" i="72"/>
  <c r="AC9" i="72" s="1"/>
  <c r="AF32" i="72"/>
  <c r="AC8" i="72" s="1"/>
  <c r="AF31" i="72"/>
  <c r="AC7" i="72" s="1"/>
  <c r="AF30" i="72"/>
  <c r="AC6" i="72" s="1"/>
  <c r="AF29" i="72"/>
  <c r="AC5" i="72" s="1"/>
  <c r="AF28" i="72"/>
  <c r="AC4" i="72" s="1"/>
  <c r="W31" i="72"/>
  <c r="T7" i="72" s="1"/>
  <c r="W32" i="72"/>
  <c r="T8" i="72" s="1"/>
  <c r="W33" i="72"/>
  <c r="T9" i="72" s="1"/>
  <c r="W34" i="72"/>
  <c r="T10" i="72" s="1"/>
  <c r="W35" i="72"/>
  <c r="T11" i="72" s="1"/>
  <c r="W36" i="72"/>
  <c r="T12" i="72" s="1"/>
  <c r="W37" i="72"/>
  <c r="T13" i="72" s="1"/>
  <c r="W38" i="72"/>
  <c r="T14" i="72" s="1"/>
  <c r="W39" i="72"/>
  <c r="T15" i="72" s="1"/>
  <c r="W40" i="72"/>
  <c r="T16" i="72" s="1"/>
  <c r="W41" i="72"/>
  <c r="T17" i="72" s="1"/>
  <c r="W42" i="72"/>
  <c r="T18" i="72" s="1"/>
  <c r="AF42" i="71"/>
  <c r="AC18" i="71" s="1"/>
  <c r="G55" i="75" l="1"/>
  <c r="G61" i="75"/>
  <c r="G62" i="75"/>
  <c r="G54" i="75"/>
  <c r="G42" i="75"/>
  <c r="G64" i="75"/>
  <c r="G58" i="75"/>
  <c r="G59" i="75"/>
  <c r="G34" i="75"/>
  <c r="G35" i="75"/>
  <c r="G63" i="75"/>
  <c r="G39" i="77"/>
  <c r="G60" i="75"/>
  <c r="G18" i="77"/>
  <c r="G20" i="75"/>
  <c r="G21" i="75"/>
  <c r="G22" i="75"/>
  <c r="G23" i="75"/>
  <c r="G24" i="75"/>
  <c r="G25" i="75"/>
  <c r="G26" i="75"/>
  <c r="G27" i="75"/>
  <c r="G28" i="75"/>
  <c r="G29" i="75"/>
  <c r="G30" i="75"/>
  <c r="G31" i="75"/>
  <c r="G32" i="75"/>
  <c r="G33" i="75"/>
  <c r="G37" i="75"/>
  <c r="G38" i="75"/>
  <c r="G39" i="75"/>
  <c r="G40" i="75"/>
  <c r="G41" i="75"/>
  <c r="G43" i="75"/>
  <c r="G44" i="75"/>
  <c r="G45" i="75"/>
  <c r="G46" i="75"/>
  <c r="G47" i="75"/>
  <c r="G48" i="75"/>
  <c r="G49" i="75"/>
  <c r="G50" i="75"/>
  <c r="G51" i="75"/>
  <c r="G52" i="75"/>
  <c r="G53" i="75"/>
  <c r="G56" i="75"/>
  <c r="G6" i="75"/>
  <c r="G13" i="75"/>
  <c r="G12" i="75"/>
  <c r="G11" i="75"/>
  <c r="G10" i="75"/>
  <c r="G9" i="75"/>
  <c r="G8" i="75"/>
  <c r="G7" i="75"/>
  <c r="G18" i="75"/>
  <c r="G17" i="75"/>
  <c r="G16" i="75"/>
  <c r="G15" i="75"/>
  <c r="G14" i="75"/>
  <c r="G19" i="75"/>
  <c r="C5" i="75"/>
  <c r="S5" i="73"/>
  <c r="G16" i="77" s="1"/>
  <c r="E5" i="75"/>
  <c r="G57" i="75"/>
  <c r="B15" i="65"/>
  <c r="B17" i="65"/>
  <c r="B19" i="65"/>
  <c r="B21" i="65"/>
  <c r="B23" i="65"/>
  <c r="B25" i="65"/>
  <c r="B27" i="65"/>
  <c r="B29" i="65"/>
  <c r="B31" i="65"/>
  <c r="B33" i="65"/>
  <c r="B17" i="15"/>
  <c r="B19" i="15"/>
  <c r="B21" i="15"/>
  <c r="B23" i="15"/>
  <c r="B25" i="15"/>
  <c r="B27" i="15"/>
  <c r="B29" i="15"/>
  <c r="B31" i="15"/>
  <c r="B33" i="15"/>
  <c r="B15" i="15"/>
  <c r="AQ20" i="65"/>
  <c r="AM20" i="65"/>
  <c r="AI20" i="65"/>
  <c r="AE20" i="65"/>
  <c r="AQ19" i="65"/>
  <c r="AM19" i="65"/>
  <c r="AI19" i="65"/>
  <c r="AE19" i="65"/>
  <c r="AQ18" i="65"/>
  <c r="AM18" i="65"/>
  <c r="AI18" i="65"/>
  <c r="AE18" i="65"/>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M6" i="65"/>
  <c r="AI6" i="65"/>
  <c r="AE6" i="65"/>
  <c r="P25" i="65"/>
  <c r="Z16" i="65" s="1"/>
  <c r="P23" i="65"/>
  <c r="Z15" i="65" s="1"/>
  <c r="P21" i="65"/>
  <c r="Z14" i="65" s="1"/>
  <c r="P19" i="65"/>
  <c r="Z13" i="65" s="1"/>
  <c r="P17" i="65"/>
  <c r="Z12" i="65" s="1"/>
  <c r="P15" i="65"/>
  <c r="Z11" i="65" s="1"/>
  <c r="P13" i="65"/>
  <c r="Z10" i="65" s="1"/>
  <c r="B13" i="65"/>
  <c r="P11" i="65"/>
  <c r="Z9" i="65" s="1"/>
  <c r="B11" i="65"/>
  <c r="P9" i="65"/>
  <c r="Z8" i="65" s="1"/>
  <c r="B9" i="65"/>
  <c r="P7" i="65"/>
  <c r="Z7" i="65" s="1"/>
  <c r="B7" i="65"/>
  <c r="P5" i="65"/>
  <c r="Z6" i="65" s="1"/>
  <c r="B5" i="65"/>
  <c r="AQ20" i="15"/>
  <c r="AQ19" i="15"/>
  <c r="AQ18" i="15"/>
  <c r="AQ17" i="15"/>
  <c r="AQ16" i="15"/>
  <c r="AM20" i="15"/>
  <c r="AM19" i="15"/>
  <c r="AM18" i="15"/>
  <c r="AM17" i="15"/>
  <c r="AI20" i="15"/>
  <c r="AI19" i="15"/>
  <c r="AI18" i="15"/>
  <c r="AI17" i="15"/>
  <c r="AI6" i="15"/>
  <c r="AI7" i="15"/>
  <c r="AI8" i="15"/>
  <c r="AI9" i="15"/>
  <c r="AI10" i="15"/>
  <c r="AI11" i="15"/>
  <c r="AI12" i="15"/>
  <c r="AI13" i="15"/>
  <c r="AI14" i="15"/>
  <c r="AI15" i="15"/>
  <c r="AI16" i="15"/>
  <c r="AE20" i="15"/>
  <c r="AE19" i="15"/>
  <c r="AE18" i="15"/>
  <c r="AE17" i="15"/>
  <c r="T42" i="77" l="1"/>
  <c r="T30" i="77"/>
  <c r="T35" i="77"/>
  <c r="T57" i="77"/>
  <c r="T10" i="77"/>
  <c r="T7" i="77"/>
  <c r="T48" i="77"/>
  <c r="T16" i="77"/>
  <c r="T14" i="77"/>
  <c r="T55" i="77"/>
  <c r="T5" i="77"/>
  <c r="T43" i="77"/>
  <c r="T27" i="77"/>
  <c r="T44" i="77"/>
  <c r="T64" i="77"/>
  <c r="T34" i="77"/>
  <c r="T13" i="77"/>
  <c r="T33" i="77"/>
  <c r="T50" i="77"/>
  <c r="T63" i="77"/>
  <c r="T12" i="77"/>
  <c r="T37" i="77"/>
  <c r="T18" i="77"/>
  <c r="T19" i="77"/>
  <c r="T25" i="77"/>
  <c r="T20" i="77"/>
  <c r="T46" i="77"/>
  <c r="T28" i="77"/>
  <c r="T24" i="77"/>
  <c r="T53" i="77"/>
  <c r="T22" i="77"/>
  <c r="T29" i="77"/>
  <c r="T40" i="77"/>
  <c r="T52" i="77"/>
  <c r="T31" i="77"/>
  <c r="T49" i="77"/>
  <c r="T36" i="77"/>
  <c r="T62" i="77"/>
  <c r="T32" i="77"/>
  <c r="T9" i="77"/>
  <c r="T38" i="77"/>
  <c r="T8" i="77"/>
  <c r="T45" i="77"/>
  <c r="T61" i="77"/>
  <c r="T56" i="77"/>
  <c r="T11" i="77"/>
  <c r="T60" i="77"/>
  <c r="T15" i="77"/>
  <c r="T51" i="77"/>
  <c r="T47" i="77"/>
  <c r="T54" i="77"/>
  <c r="T26" i="77"/>
  <c r="T58" i="77"/>
  <c r="T41" i="77"/>
  <c r="T39" i="77"/>
  <c r="T59" i="77"/>
  <c r="T21" i="77"/>
  <c r="T6" i="77"/>
  <c r="T17" i="77"/>
  <c r="T23" i="77"/>
  <c r="AB6" i="65"/>
  <c r="AB7" i="65"/>
  <c r="AB13" i="65"/>
  <c r="AB15" i="65"/>
  <c r="AB10" i="65"/>
  <c r="AB14" i="65"/>
  <c r="AB11" i="65"/>
  <c r="AB9" i="65"/>
  <c r="AB17" i="65"/>
  <c r="AB8" i="65"/>
  <c r="AB12" i="65"/>
  <c r="AB16" i="65"/>
  <c r="U38" i="72"/>
  <c r="X33" i="72" s="1"/>
  <c r="V9" i="72" s="1"/>
  <c r="C38" i="72"/>
  <c r="AD38" i="72"/>
  <c r="AG28" i="72" s="1"/>
  <c r="AE4" i="72" s="1"/>
  <c r="L38" i="72"/>
  <c r="O40" i="72" s="1"/>
  <c r="M16" i="72" s="1"/>
  <c r="U29" i="71"/>
  <c r="X33" i="71" s="1"/>
  <c r="AD29" i="71"/>
  <c r="AG29" i="71" s="1"/>
  <c r="C29" i="71"/>
  <c r="F33" i="71" s="1"/>
  <c r="L29" i="71"/>
  <c r="O32" i="71" s="1"/>
  <c r="U37" i="72"/>
  <c r="X31" i="72" s="1"/>
  <c r="V7" i="72" s="1"/>
  <c r="AD37" i="72"/>
  <c r="AG29" i="72" s="1"/>
  <c r="AE5" i="72" s="1"/>
  <c r="C37" i="72"/>
  <c r="L37" i="72"/>
  <c r="O31" i="72" s="1"/>
  <c r="M7" i="72" s="1"/>
  <c r="U34" i="71"/>
  <c r="X35" i="71" s="1"/>
  <c r="C34" i="71"/>
  <c r="F32" i="71" s="1"/>
  <c r="AD34" i="71"/>
  <c r="AG31" i="71" s="1"/>
  <c r="L34" i="71"/>
  <c r="O29" i="71" s="1"/>
  <c r="U36" i="72"/>
  <c r="X28" i="72" s="1"/>
  <c r="V4" i="72" s="1"/>
  <c r="AD36" i="72"/>
  <c r="C36" i="72"/>
  <c r="F35" i="72" s="1"/>
  <c r="D11" i="72" s="1"/>
  <c r="L36" i="72"/>
  <c r="O30" i="72" s="1"/>
  <c r="M6" i="72" s="1"/>
  <c r="U37" i="71"/>
  <c r="X28" i="71" s="1"/>
  <c r="C37" i="71"/>
  <c r="F34" i="71" s="1"/>
  <c r="AD37" i="71"/>
  <c r="AG38" i="71" s="1"/>
  <c r="L37" i="71"/>
  <c r="O28" i="71" s="1"/>
  <c r="U33" i="71"/>
  <c r="X40" i="71" s="1"/>
  <c r="V16" i="71" s="1"/>
  <c r="C33" i="71"/>
  <c r="F41" i="71" s="1"/>
  <c r="D17" i="71" s="1"/>
  <c r="AD33" i="71"/>
  <c r="AG32" i="71" s="1"/>
  <c r="L33" i="71"/>
  <c r="O39" i="71" s="1"/>
  <c r="U34" i="72"/>
  <c r="X41" i="72" s="1"/>
  <c r="V17" i="72" s="1"/>
  <c r="C34" i="72"/>
  <c r="F31" i="72" s="1"/>
  <c r="D7" i="72" s="1"/>
  <c r="AD34" i="72"/>
  <c r="AG32" i="72" s="1"/>
  <c r="AE8" i="72" s="1"/>
  <c r="L34" i="72"/>
  <c r="O28" i="72" s="1"/>
  <c r="M4" i="72" s="1"/>
  <c r="U35" i="71"/>
  <c r="X34" i="71" s="1"/>
  <c r="C35" i="71"/>
  <c r="F39" i="71" s="1"/>
  <c r="AD35" i="71"/>
  <c r="AG39" i="71" s="1"/>
  <c r="L35" i="71"/>
  <c r="O37" i="71" s="1"/>
  <c r="U31" i="71"/>
  <c r="X39" i="71" s="1"/>
  <c r="C31" i="71"/>
  <c r="F37" i="71" s="1"/>
  <c r="AD31" i="71"/>
  <c r="AG30" i="71" s="1"/>
  <c r="L31" i="71"/>
  <c r="O40" i="71" s="1"/>
  <c r="M16" i="71" s="1"/>
  <c r="U38" i="71"/>
  <c r="X31" i="71" s="1"/>
  <c r="AD38" i="71"/>
  <c r="AG36" i="71" s="1"/>
  <c r="C38" i="71"/>
  <c r="F29" i="71" s="1"/>
  <c r="L38" i="71"/>
  <c r="O36" i="71" s="1"/>
  <c r="U28" i="71"/>
  <c r="X30" i="71" s="1"/>
  <c r="AD28" i="71"/>
  <c r="AG33" i="71" s="1"/>
  <c r="C28" i="71"/>
  <c r="F30" i="71" s="1"/>
  <c r="L28" i="71"/>
  <c r="O33" i="71" s="1"/>
  <c r="U30" i="71"/>
  <c r="X32" i="71" s="1"/>
  <c r="AD30" i="71"/>
  <c r="AG28" i="71" s="1"/>
  <c r="C30" i="71"/>
  <c r="F40" i="71" s="1"/>
  <c r="D16" i="71" s="1"/>
  <c r="L30" i="71"/>
  <c r="O31" i="71" s="1"/>
  <c r="U32" i="71"/>
  <c r="X36" i="71" s="1"/>
  <c r="C32" i="71"/>
  <c r="F36" i="71" s="1"/>
  <c r="AD32" i="71"/>
  <c r="AG34" i="71" s="1"/>
  <c r="L32" i="71"/>
  <c r="O34" i="71" s="1"/>
  <c r="U33" i="72"/>
  <c r="X32" i="72" s="1"/>
  <c r="V8" i="72" s="1"/>
  <c r="AD33" i="72"/>
  <c r="AG41" i="72" s="1"/>
  <c r="AE17" i="72" s="1"/>
  <c r="C33" i="72"/>
  <c r="F39" i="72" s="1"/>
  <c r="D15" i="72" s="1"/>
  <c r="L33" i="72"/>
  <c r="O37" i="72" s="1"/>
  <c r="M13" i="72" s="1"/>
  <c r="U35" i="72"/>
  <c r="X42" i="72" s="1"/>
  <c r="V18" i="72" s="1"/>
  <c r="AD35" i="72"/>
  <c r="AG40" i="72" s="1"/>
  <c r="AE16" i="72" s="1"/>
  <c r="C35" i="72"/>
  <c r="F40" i="72" s="1"/>
  <c r="D16" i="72" s="1"/>
  <c r="L35" i="72"/>
  <c r="O41" i="72" s="1"/>
  <c r="M17" i="72" s="1"/>
  <c r="U36" i="71"/>
  <c r="X38" i="71" s="1"/>
  <c r="C36" i="71"/>
  <c r="F35" i="71" s="1"/>
  <c r="AD36" i="71"/>
  <c r="AG37" i="71" s="1"/>
  <c r="L36" i="71"/>
  <c r="O41" i="71" s="1"/>
  <c r="M17" i="71" s="1"/>
  <c r="AD42" i="72"/>
  <c r="AG42" i="72" s="1"/>
  <c r="AE18" i="72" s="1"/>
  <c r="U42" i="72"/>
  <c r="X37" i="72" s="1"/>
  <c r="V13" i="72" s="1"/>
  <c r="L42" i="72"/>
  <c r="O42" i="72" s="1"/>
  <c r="M18" i="72" s="1"/>
  <c r="C42" i="72"/>
  <c r="F42" i="72" s="1"/>
  <c r="D18" i="72" s="1"/>
  <c r="AD42" i="71"/>
  <c r="AG35" i="71" s="1"/>
  <c r="U42" i="71"/>
  <c r="X42" i="71" s="1"/>
  <c r="V18" i="71" s="1"/>
  <c r="L42" i="71"/>
  <c r="O42" i="71" s="1"/>
  <c r="M18" i="71" s="1"/>
  <c r="C42" i="71"/>
  <c r="F42" i="71" s="1"/>
  <c r="D18" i="71" s="1"/>
  <c r="AD41" i="72"/>
  <c r="AG38" i="72" s="1"/>
  <c r="AE14" i="72" s="1"/>
  <c r="U41" i="72"/>
  <c r="X36" i="72" s="1"/>
  <c r="V12" i="72" s="1"/>
  <c r="L41" i="72"/>
  <c r="O38" i="72" s="1"/>
  <c r="M14" i="72" s="1"/>
  <c r="C41" i="72"/>
  <c r="F32" i="72" s="1"/>
  <c r="D8" i="72" s="1"/>
  <c r="AD41" i="71"/>
  <c r="AG42" i="71" s="1"/>
  <c r="AE18" i="71" s="1"/>
  <c r="U41" i="71"/>
  <c r="X37" i="71" s="1"/>
  <c r="L41" i="71"/>
  <c r="O30" i="71" s="1"/>
  <c r="C41" i="71"/>
  <c r="F28" i="71" s="1"/>
  <c r="AD40" i="72"/>
  <c r="AG30" i="72" s="1"/>
  <c r="AE6" i="72" s="1"/>
  <c r="U40" i="72"/>
  <c r="X38" i="72" s="1"/>
  <c r="V14" i="72" s="1"/>
  <c r="L40" i="72"/>
  <c r="O36" i="72" s="1"/>
  <c r="M12" i="72" s="1"/>
  <c r="C40" i="72"/>
  <c r="F34" i="72" s="1"/>
  <c r="D10" i="72" s="1"/>
  <c r="AD40" i="71"/>
  <c r="AG40" i="71" s="1"/>
  <c r="AE16" i="71" s="1"/>
  <c r="U40" i="71"/>
  <c r="X29" i="71" s="1"/>
  <c r="L40" i="71"/>
  <c r="O35" i="71" s="1"/>
  <c r="C40" i="71"/>
  <c r="F31" i="71" s="1"/>
  <c r="AD39" i="72"/>
  <c r="AG37" i="72" s="1"/>
  <c r="AE13" i="72" s="1"/>
  <c r="U39" i="72"/>
  <c r="X34" i="72" s="1"/>
  <c r="V10" i="72" s="1"/>
  <c r="L39" i="72"/>
  <c r="O39" i="72" s="1"/>
  <c r="M15" i="72" s="1"/>
  <c r="C39" i="72"/>
  <c r="F37" i="72" s="1"/>
  <c r="D13" i="72" s="1"/>
  <c r="AD39" i="71"/>
  <c r="AG41" i="71" s="1"/>
  <c r="AE17" i="71" s="1"/>
  <c r="U39" i="71"/>
  <c r="X41" i="71" s="1"/>
  <c r="V17" i="71" s="1"/>
  <c r="L39" i="71"/>
  <c r="O38" i="71" s="1"/>
  <c r="C39" i="71"/>
  <c r="F38" i="71" s="1"/>
  <c r="G5" i="75"/>
  <c r="T64" i="75" s="1"/>
  <c r="AR10" i="65"/>
  <c r="AR14" i="65"/>
  <c r="AN10" i="65"/>
  <c r="AN14" i="65"/>
  <c r="AJ10" i="65"/>
  <c r="AJ14" i="65"/>
  <c r="AF10" i="65"/>
  <c r="AF14" i="65"/>
  <c r="AJ7" i="15"/>
  <c r="AJ6" i="15"/>
  <c r="AJ20" i="15"/>
  <c r="AJ19" i="15"/>
  <c r="AJ18" i="15"/>
  <c r="AJ17" i="15"/>
  <c r="AJ16" i="15"/>
  <c r="AJ15" i="15"/>
  <c r="AJ14" i="15"/>
  <c r="AJ13" i="15"/>
  <c r="AJ12" i="15"/>
  <c r="AJ11" i="15"/>
  <c r="AJ10" i="15"/>
  <c r="AJ9" i="15"/>
  <c r="AJ8" i="15"/>
  <c r="AF15" i="65"/>
  <c r="AF13" i="65"/>
  <c r="AF11" i="65"/>
  <c r="AF9" i="65"/>
  <c r="AF7" i="65"/>
  <c r="AN15" i="65"/>
  <c r="AN13" i="65"/>
  <c r="AN11" i="65"/>
  <c r="AN9" i="65"/>
  <c r="AN7" i="65"/>
  <c r="AF8" i="65"/>
  <c r="AN8" i="65"/>
  <c r="AJ12" i="65"/>
  <c r="AF17" i="65"/>
  <c r="AJ15" i="65"/>
  <c r="AJ13" i="65"/>
  <c r="AJ11" i="65"/>
  <c r="AJ9" i="65"/>
  <c r="AJ7" i="65"/>
  <c r="AR15" i="65"/>
  <c r="AR13" i="65"/>
  <c r="AR11" i="65"/>
  <c r="AR9" i="65"/>
  <c r="AR7" i="65"/>
  <c r="AJ8" i="65"/>
  <c r="AR8" i="65"/>
  <c r="AF12" i="65"/>
  <c r="AN12" i="65"/>
  <c r="AJ16" i="65"/>
  <c r="AR16" i="65"/>
  <c r="AJ17" i="65"/>
  <c r="AR17" i="65"/>
  <c r="AR18" i="65"/>
  <c r="AR19" i="65"/>
  <c r="AR20" i="65"/>
  <c r="AJ6" i="65"/>
  <c r="AR6" i="65"/>
  <c r="AF18" i="65"/>
  <c r="AF19" i="65"/>
  <c r="AF20" i="65"/>
  <c r="AR12" i="65"/>
  <c r="AF16" i="65"/>
  <c r="AN16" i="65"/>
  <c r="AN17" i="65"/>
  <c r="AJ18" i="65"/>
  <c r="AJ19" i="65"/>
  <c r="AJ20" i="65"/>
  <c r="AF6" i="65"/>
  <c r="AN6" i="65"/>
  <c r="AN18" i="65"/>
  <c r="AN19" i="65"/>
  <c r="AN20" i="65"/>
  <c r="AG33" i="72" l="1"/>
  <c r="AE9" i="72" s="1"/>
  <c r="F30" i="72"/>
  <c r="D6" i="72" s="1"/>
  <c r="F36" i="72"/>
  <c r="D12" i="72" s="1"/>
  <c r="AK15" i="15"/>
  <c r="T61" i="75"/>
  <c r="T59" i="75"/>
  <c r="T63" i="75"/>
  <c r="T60" i="75"/>
  <c r="T62" i="75"/>
  <c r="AK11" i="15"/>
  <c r="AK10" i="15"/>
  <c r="AK14" i="15"/>
  <c r="AK18" i="15"/>
  <c r="AL18" i="15" s="1"/>
  <c r="AK17" i="15"/>
  <c r="AL17" i="15" s="1"/>
  <c r="T6" i="75"/>
  <c r="T7" i="75"/>
  <c r="T8" i="75"/>
  <c r="T9" i="75"/>
  <c r="T10" i="75"/>
  <c r="T11" i="75"/>
  <c r="T12" i="75"/>
  <c r="T13" i="75"/>
  <c r="T14" i="75"/>
  <c r="T15" i="75"/>
  <c r="T16" i="75"/>
  <c r="T17" i="75"/>
  <c r="T18" i="75"/>
  <c r="T19" i="75"/>
  <c r="T57" i="75"/>
  <c r="T5" i="75"/>
  <c r="T20" i="75"/>
  <c r="T21" i="75"/>
  <c r="T22" i="75"/>
  <c r="T23" i="75"/>
  <c r="T24" i="75"/>
  <c r="T25" i="75"/>
  <c r="T26" i="75"/>
  <c r="T27" i="75"/>
  <c r="T28" i="75"/>
  <c r="T29" i="75"/>
  <c r="T30" i="75"/>
  <c r="T31" i="75"/>
  <c r="T32" i="75"/>
  <c r="T33" i="75"/>
  <c r="T34" i="75"/>
  <c r="T35" i="75"/>
  <c r="T36" i="75"/>
  <c r="T37" i="75"/>
  <c r="T38" i="75"/>
  <c r="T39" i="75"/>
  <c r="T40" i="75"/>
  <c r="T41" i="75"/>
  <c r="T42" i="75"/>
  <c r="T43" i="75"/>
  <c r="T44" i="75"/>
  <c r="T45" i="75"/>
  <c r="T46" i="75"/>
  <c r="T47" i="75"/>
  <c r="T48" i="75"/>
  <c r="T49" i="75"/>
  <c r="T50" i="75"/>
  <c r="T51" i="75"/>
  <c r="T52" i="75"/>
  <c r="T53" i="75"/>
  <c r="T54" i="75"/>
  <c r="T55" i="75"/>
  <c r="T56" i="75"/>
  <c r="T58" i="75"/>
  <c r="AK19" i="15"/>
  <c r="AL19" i="15" s="1"/>
  <c r="H32" i="15" s="1"/>
  <c r="B33" i="73" s="1"/>
  <c r="AK12" i="15"/>
  <c r="AG10" i="65"/>
  <c r="AH10" i="65" s="1"/>
  <c r="E14" i="65" s="1"/>
  <c r="B9" i="74" s="1"/>
  <c r="AK8" i="15"/>
  <c r="AK16" i="15"/>
  <c r="AK20" i="15"/>
  <c r="AL20" i="15" s="1"/>
  <c r="H34" i="15" s="1"/>
  <c r="B34" i="73" s="1"/>
  <c r="AK9" i="15"/>
  <c r="AK13" i="15"/>
  <c r="AS18" i="65"/>
  <c r="AT18" i="65" s="1"/>
  <c r="N30" i="65" s="1"/>
  <c r="B62" i="74" s="1"/>
  <c r="AO18" i="65"/>
  <c r="AP18" i="65" s="1"/>
  <c r="K30" i="65" s="1"/>
  <c r="B47" i="74" s="1"/>
  <c r="AG16" i="65"/>
  <c r="AH16" i="65" s="1"/>
  <c r="E26" i="65" s="1"/>
  <c r="B15" i="74" s="1"/>
  <c r="AG18" i="65"/>
  <c r="AH18" i="65" s="1"/>
  <c r="E30" i="65" s="1"/>
  <c r="B17" i="74" s="1"/>
  <c r="AK19" i="65"/>
  <c r="AL19" i="65" s="1"/>
  <c r="H32" i="65" s="1"/>
  <c r="B33" i="74" s="1"/>
  <c r="AK7" i="15"/>
  <c r="AK6" i="15"/>
  <c r="AO6" i="65"/>
  <c r="AP6" i="65" s="1"/>
  <c r="K6" i="65" s="1"/>
  <c r="B35" i="74" s="1"/>
  <c r="AG12" i="65"/>
  <c r="AH12" i="65" s="1"/>
  <c r="E18" i="65" s="1"/>
  <c r="B11" i="74" s="1"/>
  <c r="AS7" i="65"/>
  <c r="AT7" i="65" s="1"/>
  <c r="N8" i="65" s="1"/>
  <c r="B51" i="74" s="1"/>
  <c r="AK13" i="65"/>
  <c r="AL13" i="65" s="1"/>
  <c r="H20" i="65" s="1"/>
  <c r="B27" i="74" s="1"/>
  <c r="AO9" i="65"/>
  <c r="AP9" i="65" s="1"/>
  <c r="K12" i="65" s="1"/>
  <c r="B38" i="74" s="1"/>
  <c r="AG7" i="65"/>
  <c r="AH7" i="65" s="1"/>
  <c r="E8" i="65" s="1"/>
  <c r="B6" i="74" s="1"/>
  <c r="AK10" i="65"/>
  <c r="AL10" i="65" s="1"/>
  <c r="H14" i="65" s="1"/>
  <c r="B24" i="74" s="1"/>
  <c r="AO20" i="65"/>
  <c r="AP20" i="65" s="1"/>
  <c r="K34" i="65" s="1"/>
  <c r="B49" i="74" s="1"/>
  <c r="AO17" i="65"/>
  <c r="AP17" i="65" s="1"/>
  <c r="K28" i="65" s="1"/>
  <c r="B46" i="74" s="1"/>
  <c r="AG20" i="65"/>
  <c r="AH20" i="65" s="1"/>
  <c r="E34" i="65" s="1"/>
  <c r="B19" i="74" s="1"/>
  <c r="AS6" i="65"/>
  <c r="AT6" i="65" s="1"/>
  <c r="N6" i="65" s="1"/>
  <c r="B50" i="74" s="1"/>
  <c r="AS20" i="65"/>
  <c r="AT20" i="65" s="1"/>
  <c r="N34" i="65" s="1"/>
  <c r="B64" i="74" s="1"/>
  <c r="AK17" i="65"/>
  <c r="AL17" i="65" s="1"/>
  <c r="H28" i="65" s="1"/>
  <c r="AK8" i="65"/>
  <c r="AL8" i="65" s="1"/>
  <c r="H10" i="65" s="1"/>
  <c r="B22" i="74" s="1"/>
  <c r="AS11" i="65"/>
  <c r="AT11" i="65" s="1"/>
  <c r="N16" i="65" s="1"/>
  <c r="B55" i="74" s="1"/>
  <c r="AK9" i="65"/>
  <c r="AL9" i="65" s="1"/>
  <c r="H12" i="65" s="1"/>
  <c r="B23" i="74" s="1"/>
  <c r="AG17" i="65"/>
  <c r="AH17" i="65" s="1"/>
  <c r="E28" i="65" s="1"/>
  <c r="B16" i="74" s="1"/>
  <c r="AG8" i="65"/>
  <c r="AH8" i="65" s="1"/>
  <c r="E10" i="65" s="1"/>
  <c r="B7" i="74" s="1"/>
  <c r="AO13" i="65"/>
  <c r="AP13" i="65" s="1"/>
  <c r="K20" i="65" s="1"/>
  <c r="B42" i="74" s="1"/>
  <c r="AG11" i="65"/>
  <c r="AH11" i="65" s="1"/>
  <c r="E16" i="65" s="1"/>
  <c r="B10" i="74" s="1"/>
  <c r="AS10" i="65"/>
  <c r="AT10" i="65" s="1"/>
  <c r="N14" i="65" s="1"/>
  <c r="B54" i="74" s="1"/>
  <c r="AK14" i="65"/>
  <c r="AL14" i="65" s="1"/>
  <c r="H22" i="65" s="1"/>
  <c r="B28" i="74" s="1"/>
  <c r="AO19" i="65"/>
  <c r="AP19" i="65" s="1"/>
  <c r="K32" i="65" s="1"/>
  <c r="B48" i="74" s="1"/>
  <c r="AK20" i="65"/>
  <c r="AL20" i="65" s="1"/>
  <c r="H34" i="65" s="1"/>
  <c r="B34" i="74" s="1"/>
  <c r="AO16" i="65"/>
  <c r="AP16" i="65" s="1"/>
  <c r="K26" i="65" s="1"/>
  <c r="B45" i="74" s="1"/>
  <c r="AG19" i="65"/>
  <c r="AH19" i="65" s="1"/>
  <c r="E32" i="65" s="1"/>
  <c r="B18" i="74" s="1"/>
  <c r="AK6" i="65"/>
  <c r="AL6" i="65" s="1"/>
  <c r="H6" i="65" s="1"/>
  <c r="B20" i="74" s="1"/>
  <c r="AS19" i="65"/>
  <c r="AT19" i="65" s="1"/>
  <c r="N32" i="65" s="1"/>
  <c r="B63" i="74" s="1"/>
  <c r="AS16" i="65"/>
  <c r="AT16" i="65" s="1"/>
  <c r="N26" i="65" s="1"/>
  <c r="B60" i="74" s="1"/>
  <c r="AO12" i="65"/>
  <c r="AP12" i="65" s="1"/>
  <c r="K18" i="65" s="1"/>
  <c r="B41" i="74" s="1"/>
  <c r="AS13" i="65"/>
  <c r="AT13" i="65" s="1"/>
  <c r="N20" i="65" s="1"/>
  <c r="B57" i="74" s="1"/>
  <c r="AK11" i="65"/>
  <c r="AL11" i="65" s="1"/>
  <c r="H16" i="65" s="1"/>
  <c r="B25" i="74" s="1"/>
  <c r="AK12" i="65"/>
  <c r="AL12" i="65" s="1"/>
  <c r="H18" i="65" s="1"/>
  <c r="B26" i="74" s="1"/>
  <c r="AO7" i="65"/>
  <c r="AP7" i="65" s="1"/>
  <c r="K8" i="65" s="1"/>
  <c r="B36" i="74" s="1"/>
  <c r="AO15" i="65"/>
  <c r="AP15" i="65" s="1"/>
  <c r="K24" i="65" s="1"/>
  <c r="B44" i="74" s="1"/>
  <c r="AG13" i="65"/>
  <c r="AH13" i="65" s="1"/>
  <c r="AO14" i="65"/>
  <c r="AP14" i="65" s="1"/>
  <c r="K22" i="65" s="1"/>
  <c r="B43" i="74" s="1"/>
  <c r="AK16" i="65"/>
  <c r="AL16" i="65" s="1"/>
  <c r="H26" i="65" s="1"/>
  <c r="B30" i="74" s="1"/>
  <c r="AS15" i="65"/>
  <c r="AT15" i="65" s="1"/>
  <c r="N24" i="65" s="1"/>
  <c r="B59" i="74" s="1"/>
  <c r="AG15" i="65"/>
  <c r="AH15" i="65" s="1"/>
  <c r="E24" i="65" s="1"/>
  <c r="B14" i="74" s="1"/>
  <c r="AO10" i="65"/>
  <c r="AP10" i="65" s="1"/>
  <c r="K14" i="65" s="1"/>
  <c r="B39" i="74" s="1"/>
  <c r="AG6" i="65"/>
  <c r="AH6" i="65" s="1"/>
  <c r="E6" i="65" s="1"/>
  <c r="B5" i="74" s="1"/>
  <c r="AK18" i="65"/>
  <c r="AL18" i="65" s="1"/>
  <c r="H30" i="65" s="1"/>
  <c r="B32" i="74" s="1"/>
  <c r="AS12" i="65"/>
  <c r="AT12" i="65" s="1"/>
  <c r="N18" i="65" s="1"/>
  <c r="B56" i="74" s="1"/>
  <c r="AS17" i="65"/>
  <c r="AT17" i="65" s="1"/>
  <c r="N28" i="65" s="1"/>
  <c r="B61" i="74" s="1"/>
  <c r="AS8" i="65"/>
  <c r="AT8" i="65" s="1"/>
  <c r="N10" i="65" s="1"/>
  <c r="B52" i="74" s="1"/>
  <c r="O37" i="73" s="1"/>
  <c r="D47" i="77" s="1"/>
  <c r="AS9" i="65"/>
  <c r="AT9" i="65" s="1"/>
  <c r="N12" i="65" s="1"/>
  <c r="B53" i="74" s="1"/>
  <c r="AK7" i="65"/>
  <c r="AL7" i="65" s="1"/>
  <c r="H8" i="65" s="1"/>
  <c r="B21" i="74" s="1"/>
  <c r="AK15" i="65"/>
  <c r="AL15" i="65" s="1"/>
  <c r="H24" i="65" s="1"/>
  <c r="B29" i="74" s="1"/>
  <c r="AO8" i="65"/>
  <c r="AP8" i="65" s="1"/>
  <c r="K10" i="65" s="1"/>
  <c r="B37" i="74" s="1"/>
  <c r="O52" i="73" s="1"/>
  <c r="D51" i="77" s="1"/>
  <c r="AO11" i="65"/>
  <c r="AP11" i="65" s="1"/>
  <c r="K16" i="65" s="1"/>
  <c r="B40" i="74" s="1"/>
  <c r="AG9" i="65"/>
  <c r="AH9" i="65" s="1"/>
  <c r="E12" i="65" s="1"/>
  <c r="B8" i="74" s="1"/>
  <c r="AG14" i="65"/>
  <c r="AH14" i="65" s="1"/>
  <c r="E22" i="65" s="1"/>
  <c r="B13" i="74" s="1"/>
  <c r="AS14" i="65"/>
  <c r="AT14" i="65" s="1"/>
  <c r="N22" i="65" s="1"/>
  <c r="B58" i="74" s="1"/>
  <c r="P29" i="15"/>
  <c r="O58" i="73" l="1"/>
  <c r="D14" i="77" s="1"/>
  <c r="B31" i="74"/>
  <c r="O27" i="65"/>
  <c r="Y17" i="65" s="1"/>
  <c r="O29" i="73"/>
  <c r="O41" i="73"/>
  <c r="D23" i="77" s="1"/>
  <c r="O61" i="73"/>
  <c r="O6" i="73"/>
  <c r="O40" i="73"/>
  <c r="O53" i="73"/>
  <c r="D12" i="77" s="1"/>
  <c r="O32" i="73"/>
  <c r="O21" i="73"/>
  <c r="D8" i="77" s="1"/>
  <c r="O22" i="73"/>
  <c r="D33" i="77" s="1"/>
  <c r="O33" i="73"/>
  <c r="D28" i="77" s="1"/>
  <c r="O13" i="73"/>
  <c r="D43" i="77" s="1"/>
  <c r="O11" i="73"/>
  <c r="D46" i="77" s="1"/>
  <c r="O10" i="73"/>
  <c r="D24" i="77" s="1"/>
  <c r="O9" i="73"/>
  <c r="D50" i="77" s="1"/>
  <c r="O8" i="73"/>
  <c r="D54" i="77" s="1"/>
  <c r="O17" i="73"/>
  <c r="D29" i="77" s="1"/>
  <c r="O16" i="73"/>
  <c r="D22" i="77" s="1"/>
  <c r="O15" i="73"/>
  <c r="D5" i="77" s="1"/>
  <c r="O14" i="73"/>
  <c r="D19" i="77" s="1"/>
  <c r="O19" i="73"/>
  <c r="D63" i="77" s="1"/>
  <c r="O5" i="73"/>
  <c r="D16" i="77" s="1"/>
  <c r="O39" i="73"/>
  <c r="O59" i="73"/>
  <c r="O30" i="73"/>
  <c r="D49" i="77" s="1"/>
  <c r="O43" i="73"/>
  <c r="O44" i="73"/>
  <c r="O51" i="73"/>
  <c r="O26" i="73"/>
  <c r="O25" i="73"/>
  <c r="O56" i="73"/>
  <c r="O60" i="73"/>
  <c r="O18" i="73"/>
  <c r="O20" i="73"/>
  <c r="O45" i="73"/>
  <c r="D52" i="77" s="1"/>
  <c r="O49" i="73"/>
  <c r="O63" i="73"/>
  <c r="O28" i="73"/>
  <c r="O54" i="73"/>
  <c r="D40" i="77" s="1"/>
  <c r="O57" i="73"/>
  <c r="O23" i="73"/>
  <c r="O55" i="73"/>
  <c r="O7" i="73"/>
  <c r="O31" i="73"/>
  <c r="O64" i="73"/>
  <c r="O35" i="73"/>
  <c r="O46" i="73"/>
  <c r="O24" i="73"/>
  <c r="O38" i="73"/>
  <c r="D35" i="77" s="1"/>
  <c r="O27" i="73"/>
  <c r="O36" i="73"/>
  <c r="O50" i="73"/>
  <c r="O48" i="73"/>
  <c r="O47" i="73"/>
  <c r="O62" i="73"/>
  <c r="O34" i="73"/>
  <c r="D52" i="75"/>
  <c r="D37" i="75"/>
  <c r="O11" i="65"/>
  <c r="Y9" i="65" s="1"/>
  <c r="O5" i="65"/>
  <c r="Y6" i="65" s="1"/>
  <c r="E20" i="65"/>
  <c r="O21" i="65"/>
  <c r="Y14" i="65" s="1"/>
  <c r="O13" i="65"/>
  <c r="Y10" i="65" s="1"/>
  <c r="O9" i="65"/>
  <c r="Y8" i="65" s="1"/>
  <c r="O25" i="65"/>
  <c r="Y16" i="65" s="1"/>
  <c r="O23" i="65"/>
  <c r="Y15" i="65" s="1"/>
  <c r="O17" i="65"/>
  <c r="Y12" i="65" s="1"/>
  <c r="O15" i="65"/>
  <c r="Y11" i="65" s="1"/>
  <c r="O7" i="65"/>
  <c r="Y7" i="65" s="1"/>
  <c r="D58" i="75" l="1"/>
  <c r="D30" i="75"/>
  <c r="D38" i="75"/>
  <c r="D53" i="75"/>
  <c r="D49" i="75"/>
  <c r="D62" i="77"/>
  <c r="D34" i="75"/>
  <c r="D64" i="77"/>
  <c r="D51" i="75"/>
  <c r="D9" i="77"/>
  <c r="D59" i="75"/>
  <c r="D37" i="77"/>
  <c r="D64" i="75"/>
  <c r="D26" i="77"/>
  <c r="D63" i="75"/>
  <c r="D39" i="77"/>
  <c r="D62" i="75"/>
  <c r="D30" i="77"/>
  <c r="D56" i="75"/>
  <c r="D56" i="77"/>
  <c r="D61" i="75"/>
  <c r="D48" i="77"/>
  <c r="D55" i="75"/>
  <c r="D17" i="77"/>
  <c r="D50" i="75"/>
  <c r="D31" i="77"/>
  <c r="D57" i="75"/>
  <c r="D57" i="77"/>
  <c r="D60" i="75"/>
  <c r="D18" i="77"/>
  <c r="D35" i="75"/>
  <c r="D61" i="77"/>
  <c r="D44" i="75"/>
  <c r="D10" i="77"/>
  <c r="D41" i="75"/>
  <c r="D40" i="75"/>
  <c r="D59" i="77"/>
  <c r="D36" i="75"/>
  <c r="D42" i="77"/>
  <c r="D46" i="75"/>
  <c r="D25" i="77"/>
  <c r="D47" i="75"/>
  <c r="D53" i="77"/>
  <c r="D39" i="75"/>
  <c r="D13" i="77"/>
  <c r="D48" i="75"/>
  <c r="D21" i="77"/>
  <c r="D43" i="75"/>
  <c r="D6" i="77"/>
  <c r="D27" i="75"/>
  <c r="D41" i="77"/>
  <c r="D28" i="75"/>
  <c r="D32" i="77"/>
  <c r="D20" i="75"/>
  <c r="D38" i="77"/>
  <c r="D23" i="75"/>
  <c r="D7" i="77"/>
  <c r="D25" i="75"/>
  <c r="D58" i="77"/>
  <c r="D29" i="75"/>
  <c r="D15" i="77"/>
  <c r="D32" i="75"/>
  <c r="D20" i="77"/>
  <c r="D24" i="75"/>
  <c r="D45" i="77"/>
  <c r="D31" i="75"/>
  <c r="D44" i="77"/>
  <c r="D26" i="75"/>
  <c r="D34" i="77"/>
  <c r="D7" i="75"/>
  <c r="D27" i="77"/>
  <c r="D18" i="75"/>
  <c r="D55" i="77"/>
  <c r="D6" i="75"/>
  <c r="D11" i="77"/>
  <c r="D54" i="75"/>
  <c r="D45" i="75"/>
  <c r="O19" i="65"/>
  <c r="Y13" i="65" s="1"/>
  <c r="AA6" i="65" s="1"/>
  <c r="AC6" i="65" s="1"/>
  <c r="B12" i="74"/>
  <c r="D5" i="75"/>
  <c r="D19" i="75"/>
  <c r="D14" i="75"/>
  <c r="D15" i="75"/>
  <c r="D16" i="75"/>
  <c r="D17" i="75"/>
  <c r="D8" i="75"/>
  <c r="D9" i="75"/>
  <c r="D10" i="75"/>
  <c r="D11" i="75"/>
  <c r="D13" i="75"/>
  <c r="D33" i="75"/>
  <c r="D22" i="75"/>
  <c r="D21" i="75"/>
  <c r="O12" i="73" l="1"/>
  <c r="D12" i="75" s="1"/>
  <c r="O42" i="73"/>
  <c r="AA16" i="65"/>
  <c r="AC16" i="65" s="1"/>
  <c r="AA8" i="65"/>
  <c r="AC8" i="65" s="1"/>
  <c r="AA17" i="65"/>
  <c r="AC17" i="65" s="1"/>
  <c r="AA14" i="65"/>
  <c r="AC14" i="65" s="1"/>
  <c r="AA9" i="65"/>
  <c r="AC9" i="65" s="1"/>
  <c r="AA7" i="65"/>
  <c r="AC7" i="65" s="1"/>
  <c r="AA12" i="65"/>
  <c r="AC12" i="65" s="1"/>
  <c r="AA15" i="65"/>
  <c r="AC15" i="65" s="1"/>
  <c r="AA11" i="65"/>
  <c r="AC11" i="65" s="1"/>
  <c r="AA10" i="65"/>
  <c r="AC10" i="65" s="1"/>
  <c r="AA13" i="65"/>
  <c r="AC13" i="65" s="1"/>
  <c r="T6" i="71"/>
  <c r="T7" i="71"/>
  <c r="D60" i="77" l="1"/>
  <c r="D42" i="75"/>
  <c r="D36" i="77"/>
  <c r="AD13" i="65"/>
  <c r="AD11" i="65"/>
  <c r="AD14" i="65"/>
  <c r="AD9" i="65"/>
  <c r="AD7" i="65"/>
  <c r="AD8" i="65"/>
  <c r="AD17" i="65"/>
  <c r="Q27" i="65" s="1"/>
  <c r="AD16" i="65"/>
  <c r="AD6" i="65"/>
  <c r="AD10" i="65"/>
  <c r="AD15" i="65"/>
  <c r="AD12" i="65"/>
  <c r="T8" i="71"/>
  <c r="B15" i="71"/>
  <c r="T5" i="71"/>
  <c r="AC5" i="71"/>
  <c r="T4" i="71"/>
  <c r="K4" i="71"/>
  <c r="K6" i="71"/>
  <c r="K8" i="71"/>
  <c r="K10" i="71"/>
  <c r="K12" i="71"/>
  <c r="K14" i="71"/>
  <c r="T9" i="71"/>
  <c r="T11" i="71"/>
  <c r="T13" i="71"/>
  <c r="T15" i="71"/>
  <c r="AC4" i="71"/>
  <c r="AC6" i="71"/>
  <c r="AC8" i="71"/>
  <c r="AC10" i="71"/>
  <c r="AC12" i="71"/>
  <c r="AC14" i="71"/>
  <c r="B6" i="71"/>
  <c r="B8" i="71"/>
  <c r="B10" i="71"/>
  <c r="B12" i="71"/>
  <c r="B14" i="71"/>
  <c r="B4" i="71"/>
  <c r="K5" i="71"/>
  <c r="K7" i="71"/>
  <c r="K9" i="71"/>
  <c r="K11" i="71"/>
  <c r="K13" i="71"/>
  <c r="K15" i="71"/>
  <c r="T10" i="71"/>
  <c r="T12" i="71"/>
  <c r="T14" i="71"/>
  <c r="AC7" i="71"/>
  <c r="AC9" i="71"/>
  <c r="AC11" i="71"/>
  <c r="AC13" i="71"/>
  <c r="AC15" i="71"/>
  <c r="B5" i="71"/>
  <c r="B7" i="71"/>
  <c r="B9" i="71"/>
  <c r="B11" i="71"/>
  <c r="B13" i="71"/>
  <c r="B16" i="69" l="1"/>
  <c r="B15" i="69"/>
  <c r="B14" i="69"/>
  <c r="B13" i="69"/>
  <c r="B12" i="69"/>
  <c r="B11" i="69"/>
  <c r="B10" i="69"/>
  <c r="B9" i="69"/>
  <c r="B8" i="69"/>
  <c r="B7" i="69"/>
  <c r="B6" i="69"/>
  <c r="B5" i="69"/>
  <c r="P27" i="68"/>
  <c r="M16" i="69" s="1"/>
  <c r="B27" i="68"/>
  <c r="P25" i="68"/>
  <c r="M15" i="69" s="1"/>
  <c r="B25" i="68"/>
  <c r="P23" i="68"/>
  <c r="M14" i="69" s="1"/>
  <c r="B23" i="68"/>
  <c r="P21" i="68"/>
  <c r="M13" i="69" s="1"/>
  <c r="B21" i="68"/>
  <c r="AQ19" i="68"/>
  <c r="P19" i="68"/>
  <c r="M12" i="69" s="1"/>
  <c r="B19" i="68"/>
  <c r="AQ17" i="68"/>
  <c r="AM17" i="68"/>
  <c r="AI17" i="68"/>
  <c r="AE17" i="68"/>
  <c r="P17" i="68"/>
  <c r="M11" i="69" s="1"/>
  <c r="B17" i="68"/>
  <c r="AQ16" i="68"/>
  <c r="AM16" i="68"/>
  <c r="AI16" i="68"/>
  <c r="AE16" i="68"/>
  <c r="AQ15" i="68"/>
  <c r="AM15" i="68"/>
  <c r="AI15" i="68"/>
  <c r="AE15" i="68"/>
  <c r="P15" i="68"/>
  <c r="M10" i="69" s="1"/>
  <c r="B15" i="68"/>
  <c r="AQ14" i="68"/>
  <c r="AM14" i="68"/>
  <c r="AI14" i="68"/>
  <c r="AE14" i="68"/>
  <c r="AQ13" i="68"/>
  <c r="AM13" i="68"/>
  <c r="AI13" i="68"/>
  <c r="AE13" i="68"/>
  <c r="P13" i="68"/>
  <c r="Z10" i="68" s="1"/>
  <c r="B13" i="68"/>
  <c r="AQ12" i="68"/>
  <c r="AM12" i="68"/>
  <c r="AI12" i="68"/>
  <c r="AE12" i="68"/>
  <c r="AQ11" i="68"/>
  <c r="AM11" i="68"/>
  <c r="AI11" i="68"/>
  <c r="AE11" i="68"/>
  <c r="P11" i="68"/>
  <c r="M8" i="69" s="1"/>
  <c r="B11" i="68"/>
  <c r="AQ10" i="68"/>
  <c r="AM10" i="68"/>
  <c r="AI10" i="68"/>
  <c r="AE10" i="68"/>
  <c r="AQ9" i="68"/>
  <c r="AM9" i="68"/>
  <c r="AI9" i="68"/>
  <c r="AE9" i="68"/>
  <c r="P9" i="68"/>
  <c r="M7" i="69" s="1"/>
  <c r="B9" i="68"/>
  <c r="AQ8" i="68"/>
  <c r="AM8" i="68"/>
  <c r="AI8" i="68"/>
  <c r="AE8" i="68"/>
  <c r="AQ7" i="68"/>
  <c r="AM7" i="68"/>
  <c r="AI7" i="68"/>
  <c r="AE7" i="68"/>
  <c r="P7" i="68"/>
  <c r="M6" i="69" s="1"/>
  <c r="B7" i="68"/>
  <c r="AQ6" i="68"/>
  <c r="AM6" i="68"/>
  <c r="AI6" i="68"/>
  <c r="AE6" i="68"/>
  <c r="P5" i="68"/>
  <c r="Z6" i="68" s="1"/>
  <c r="B5" i="68"/>
  <c r="P27" i="66"/>
  <c r="Z17" i="66" s="1"/>
  <c r="B27" i="66"/>
  <c r="P25" i="66"/>
  <c r="J15" i="69" s="1"/>
  <c r="B25" i="66"/>
  <c r="P23" i="66"/>
  <c r="J14" i="69" s="1"/>
  <c r="B23" i="66"/>
  <c r="P21" i="66"/>
  <c r="J13" i="69" s="1"/>
  <c r="B21" i="66"/>
  <c r="AQ19" i="66"/>
  <c r="P19" i="66"/>
  <c r="J12" i="69" s="1"/>
  <c r="B19" i="66"/>
  <c r="AQ17" i="66"/>
  <c r="AM17" i="66"/>
  <c r="AI17" i="66"/>
  <c r="AE17" i="66"/>
  <c r="P17" i="66"/>
  <c r="J11" i="69" s="1"/>
  <c r="B17" i="66"/>
  <c r="AQ16" i="66"/>
  <c r="AM16" i="66"/>
  <c r="AI16" i="66"/>
  <c r="AE16" i="66"/>
  <c r="AQ15" i="66"/>
  <c r="AM15" i="66"/>
  <c r="AI15" i="66"/>
  <c r="AE15" i="66"/>
  <c r="P15" i="66"/>
  <c r="Z11" i="66" s="1"/>
  <c r="B15" i="66"/>
  <c r="AQ14" i="66"/>
  <c r="AM14" i="66"/>
  <c r="AI14" i="66"/>
  <c r="AE14" i="66"/>
  <c r="AQ13" i="66"/>
  <c r="AM13" i="66"/>
  <c r="AI13" i="66"/>
  <c r="AE13" i="66"/>
  <c r="P13" i="66"/>
  <c r="J9" i="69" s="1"/>
  <c r="B13" i="66"/>
  <c r="AQ12" i="66"/>
  <c r="AM12" i="66"/>
  <c r="AI12" i="66"/>
  <c r="AE12" i="66"/>
  <c r="AQ11" i="66"/>
  <c r="AM11" i="66"/>
  <c r="AI11" i="66"/>
  <c r="AE11" i="66"/>
  <c r="P11" i="66"/>
  <c r="J8" i="69" s="1"/>
  <c r="B11" i="66"/>
  <c r="AQ10" i="66"/>
  <c r="AM10" i="66"/>
  <c r="AI10" i="66"/>
  <c r="AE10" i="66"/>
  <c r="AQ9" i="66"/>
  <c r="AM9" i="66"/>
  <c r="AI9" i="66"/>
  <c r="AE9" i="66"/>
  <c r="P9" i="66"/>
  <c r="J7" i="69" s="1"/>
  <c r="B9" i="66"/>
  <c r="AQ8" i="66"/>
  <c r="AM8" i="66"/>
  <c r="AI8" i="66"/>
  <c r="AE8" i="66"/>
  <c r="AQ7" i="66"/>
  <c r="AM7" i="66"/>
  <c r="AI7" i="66"/>
  <c r="AE7" i="66"/>
  <c r="P7" i="66"/>
  <c r="Z7" i="66" s="1"/>
  <c r="B7" i="66"/>
  <c r="AQ6" i="66"/>
  <c r="AR14" i="66" s="1"/>
  <c r="AM6" i="66"/>
  <c r="AI6" i="66"/>
  <c r="AE6" i="66"/>
  <c r="P5" i="66"/>
  <c r="Z6" i="66" s="1"/>
  <c r="B5" i="66"/>
  <c r="AQ26" i="65"/>
  <c r="D5" i="71" l="1"/>
  <c r="AE6" i="71"/>
  <c r="M11" i="71"/>
  <c r="V4" i="71"/>
  <c r="D6" i="71"/>
  <c r="AE11" i="71"/>
  <c r="M12" i="71"/>
  <c r="V12" i="71"/>
  <c r="D12" i="71"/>
  <c r="AE15" i="71"/>
  <c r="M8" i="71"/>
  <c r="V11" i="71"/>
  <c r="AE5" i="71"/>
  <c r="V5" i="71"/>
  <c r="M13" i="71"/>
  <c r="D13" i="71"/>
  <c r="AE12" i="71"/>
  <c r="V10" i="71"/>
  <c r="M5" i="71"/>
  <c r="D10" i="71"/>
  <c r="AE4" i="71"/>
  <c r="V14" i="71"/>
  <c r="M6" i="71"/>
  <c r="D9" i="71"/>
  <c r="AE7" i="71"/>
  <c r="V8" i="71"/>
  <c r="M7" i="71"/>
  <c r="D14" i="71"/>
  <c r="AE14" i="71"/>
  <c r="V6" i="71"/>
  <c r="M14" i="71"/>
  <c r="D7" i="71"/>
  <c r="AE10" i="71"/>
  <c r="V15" i="71"/>
  <c r="M15" i="71"/>
  <c r="D11" i="71"/>
  <c r="AE8" i="71"/>
  <c r="V13" i="71"/>
  <c r="M9" i="71"/>
  <c r="D8" i="71"/>
  <c r="AE13" i="71"/>
  <c r="V9" i="71"/>
  <c r="M4" i="71"/>
  <c r="D4" i="71"/>
  <c r="AE9" i="71"/>
  <c r="V7" i="71"/>
  <c r="M10" i="71"/>
  <c r="D15" i="71"/>
  <c r="G8" i="62"/>
  <c r="G7" i="62"/>
  <c r="G6" i="69"/>
  <c r="Z12" i="68"/>
  <c r="Z14" i="68"/>
  <c r="Z13" i="68"/>
  <c r="Z16" i="68"/>
  <c r="Z15" i="68"/>
  <c r="Z11" i="68"/>
  <c r="AF12" i="68"/>
  <c r="Z15" i="66"/>
  <c r="Z13" i="66"/>
  <c r="Z14" i="66"/>
  <c r="Z12" i="66"/>
  <c r="AF12" i="66"/>
  <c r="AJ7" i="66"/>
  <c r="AJ10" i="66"/>
  <c r="AN8" i="66"/>
  <c r="AJ13" i="66"/>
  <c r="AF7" i="68"/>
  <c r="AN7" i="68"/>
  <c r="AF8" i="68"/>
  <c r="AN8" i="68"/>
  <c r="AR9" i="68"/>
  <c r="J5" i="69"/>
  <c r="J10" i="69"/>
  <c r="J16" i="69"/>
  <c r="G16" i="69"/>
  <c r="G16" i="62"/>
  <c r="G15" i="69"/>
  <c r="G15" i="62"/>
  <c r="G14" i="69"/>
  <c r="G14" i="62"/>
  <c r="G13" i="69"/>
  <c r="G13" i="62"/>
  <c r="G12" i="69"/>
  <c r="G12" i="62"/>
  <c r="G11" i="62"/>
  <c r="G10" i="69"/>
  <c r="G10" i="62"/>
  <c r="G9" i="69"/>
  <c r="G9" i="62"/>
  <c r="G8" i="69"/>
  <c r="G7" i="69"/>
  <c r="G6" i="62"/>
  <c r="G5" i="69"/>
  <c r="G5" i="62"/>
  <c r="AJ8" i="68"/>
  <c r="AN13" i="68"/>
  <c r="AR13" i="68"/>
  <c r="AR7" i="68"/>
  <c r="AN17" i="68"/>
  <c r="M5" i="69"/>
  <c r="AJ10" i="68"/>
  <c r="AF14" i="68"/>
  <c r="AJ9" i="68"/>
  <c r="AR10" i="68"/>
  <c r="AJ14" i="68"/>
  <c r="AF13" i="68"/>
  <c r="AN14" i="68"/>
  <c r="M9" i="69"/>
  <c r="AJ13" i="68"/>
  <c r="AR14" i="68"/>
  <c r="AF17" i="68"/>
  <c r="AN12" i="68"/>
  <c r="AN7" i="66"/>
  <c r="AR6" i="66"/>
  <c r="AF15" i="66"/>
  <c r="Z8" i="66"/>
  <c r="AJ15" i="66"/>
  <c r="J6" i="69"/>
  <c r="AF8" i="66"/>
  <c r="AJ14" i="66"/>
  <c r="AN15" i="66"/>
  <c r="AF17" i="66"/>
  <c r="AJ17" i="66"/>
  <c r="AR9" i="66"/>
  <c r="AJ11" i="66"/>
  <c r="AF7" i="66"/>
  <c r="AJ6" i="66"/>
  <c r="AR13" i="66"/>
  <c r="AF16" i="66"/>
  <c r="AN6" i="66"/>
  <c r="Z10" i="66"/>
  <c r="AN16" i="66"/>
  <c r="AR16" i="66"/>
  <c r="AF10" i="66"/>
  <c r="G11" i="69"/>
  <c r="AR15" i="68"/>
  <c r="AR16" i="68"/>
  <c r="AJ6" i="68"/>
  <c r="AR6" i="68"/>
  <c r="Z17" i="68"/>
  <c r="AJ15" i="68"/>
  <c r="AJ16" i="68"/>
  <c r="Z7" i="68"/>
  <c r="Z8" i="68"/>
  <c r="AJ11" i="68"/>
  <c r="AR11" i="68"/>
  <c r="AJ12" i="68"/>
  <c r="AR12" i="68"/>
  <c r="AF9" i="68"/>
  <c r="AN9" i="68"/>
  <c r="AF10" i="68"/>
  <c r="AN10" i="68"/>
  <c r="AJ17" i="68"/>
  <c r="AR17" i="68"/>
  <c r="AJ7" i="68"/>
  <c r="AR8" i="68"/>
  <c r="AF15" i="68"/>
  <c r="AN15" i="68"/>
  <c r="AF16" i="68"/>
  <c r="AN16" i="68"/>
  <c r="AF6" i="68"/>
  <c r="AN6" i="68"/>
  <c r="Z9" i="68"/>
  <c r="AF11" i="68"/>
  <c r="AN11" i="68"/>
  <c r="AJ9" i="66"/>
  <c r="AF11" i="66"/>
  <c r="AJ8" i="66"/>
  <c r="AJ12" i="66"/>
  <c r="AR12" i="66"/>
  <c r="AN14" i="66"/>
  <c r="Z16" i="66"/>
  <c r="AR8" i="66"/>
  <c r="AN11" i="66"/>
  <c r="AR17" i="66"/>
  <c r="AF6" i="66"/>
  <c r="AN9" i="66"/>
  <c r="AF14" i="66"/>
  <c r="AJ16" i="66"/>
  <c r="AR7" i="66"/>
  <c r="AF9" i="66"/>
  <c r="AR10" i="66"/>
  <c r="AR11" i="66"/>
  <c r="AN13" i="66"/>
  <c r="AR15" i="66"/>
  <c r="AN17" i="66"/>
  <c r="AN12" i="66"/>
  <c r="AF13" i="66"/>
  <c r="Z9" i="66"/>
  <c r="AN10" i="66"/>
  <c r="AB15" i="66" l="1"/>
  <c r="AK16" i="66"/>
  <c r="AL16" i="66" s="1"/>
  <c r="H26" i="66" s="1"/>
  <c r="AO17" i="66"/>
  <c r="AP17" i="66" s="1"/>
  <c r="K28" i="66" s="1"/>
  <c r="AS11" i="66"/>
  <c r="AT11" i="66" s="1"/>
  <c r="N16" i="66" s="1"/>
  <c r="AB7" i="66"/>
  <c r="AG10" i="68"/>
  <c r="AH10" i="68" s="1"/>
  <c r="E14" i="68" s="1"/>
  <c r="AB10" i="68"/>
  <c r="AO11" i="68"/>
  <c r="AP11" i="68" s="1"/>
  <c r="K16" i="68" s="1"/>
  <c r="AS12" i="68"/>
  <c r="AT12" i="68" s="1"/>
  <c r="N18" i="68" s="1"/>
  <c r="AB9" i="68"/>
  <c r="AK7" i="68"/>
  <c r="AL7" i="68" s="1"/>
  <c r="H8" i="68" s="1"/>
  <c r="AS13" i="68"/>
  <c r="AT13" i="68" s="1"/>
  <c r="N20" i="68" s="1"/>
  <c r="AO14" i="68"/>
  <c r="AP14" i="68" s="1"/>
  <c r="K22" i="68" s="1"/>
  <c r="AG7" i="68"/>
  <c r="AH7" i="68" s="1"/>
  <c r="E8" i="68" s="1"/>
  <c r="AO8" i="66"/>
  <c r="AP8" i="66" s="1"/>
  <c r="K10" i="66" s="1"/>
  <c r="AB9" i="66"/>
  <c r="AS10" i="66"/>
  <c r="AT10" i="66" s="1"/>
  <c r="N14" i="66" s="1"/>
  <c r="AO6" i="66"/>
  <c r="AP6" i="66" s="1"/>
  <c r="K6" i="66" s="1"/>
  <c r="AG13" i="66"/>
  <c r="AH13" i="66" s="1"/>
  <c r="E20" i="66" s="1"/>
  <c r="AG7" i="66"/>
  <c r="AH7" i="66" s="1"/>
  <c r="E8" i="66" s="1"/>
  <c r="AS13" i="66"/>
  <c r="AT13" i="66" s="1"/>
  <c r="N20" i="66" s="1"/>
  <c r="AK12" i="66"/>
  <c r="AL12" i="66" s="1"/>
  <c r="H18" i="66" s="1"/>
  <c r="AG15" i="66"/>
  <c r="AH15" i="66" s="1"/>
  <c r="E24" i="66" s="1"/>
  <c r="AK12" i="68"/>
  <c r="AL12" i="68" s="1"/>
  <c r="H18" i="68" s="1"/>
  <c r="AS17" i="68"/>
  <c r="AT17" i="68" s="1"/>
  <c r="N28" i="68" s="1"/>
  <c r="AS11" i="68"/>
  <c r="AT11" i="68" s="1"/>
  <c r="N16" i="68" s="1"/>
  <c r="AB14" i="68"/>
  <c r="AO16" i="68"/>
  <c r="AP16" i="68" s="1"/>
  <c r="K26" i="68" s="1"/>
  <c r="AK17" i="68"/>
  <c r="AL17" i="68" s="1"/>
  <c r="H28" i="68" s="1"/>
  <c r="AK11" i="68"/>
  <c r="AL11" i="68" s="1"/>
  <c r="H16" i="68" s="1"/>
  <c r="AB6" i="68"/>
  <c r="AG14" i="68"/>
  <c r="AH14" i="68" s="1"/>
  <c r="E22" i="68" s="1"/>
  <c r="AG13" i="68"/>
  <c r="AH13" i="68" s="1"/>
  <c r="E20" i="68" s="1"/>
  <c r="AB13" i="68"/>
  <c r="AB17" i="68"/>
  <c r="AK14" i="68"/>
  <c r="AL14" i="68" s="1"/>
  <c r="H22" i="68" s="1"/>
  <c r="AB12" i="68"/>
  <c r="AO6" i="68"/>
  <c r="AP6" i="68" s="1"/>
  <c r="K6" i="68" s="1"/>
  <c r="AS6" i="68"/>
  <c r="AT6" i="68" s="1"/>
  <c r="N6" i="68" s="1"/>
  <c r="AS10" i="68"/>
  <c r="AT10" i="68" s="1"/>
  <c r="N14" i="68" s="1"/>
  <c r="AG6" i="68"/>
  <c r="AH6" i="68" s="1"/>
  <c r="E6" i="68" s="1"/>
  <c r="AK6" i="68"/>
  <c r="AL6" i="68" s="1"/>
  <c r="H6" i="68" s="1"/>
  <c r="AG16" i="68"/>
  <c r="AH16" i="68" s="1"/>
  <c r="E26" i="68" s="1"/>
  <c r="AO10" i="68"/>
  <c r="AP10" i="68" s="1"/>
  <c r="K14" i="68" s="1"/>
  <c r="AB8" i="68"/>
  <c r="AS16" i="68"/>
  <c r="AT16" i="68" s="1"/>
  <c r="N26" i="68" s="1"/>
  <c r="AK13" i="68"/>
  <c r="AL13" i="68" s="1"/>
  <c r="H20" i="68" s="1"/>
  <c r="AK10" i="68"/>
  <c r="AL10" i="68" s="1"/>
  <c r="H14" i="68" s="1"/>
  <c r="AK9" i="68"/>
  <c r="AL9" i="68" s="1"/>
  <c r="H12" i="68" s="1"/>
  <c r="AO13" i="68"/>
  <c r="AP13" i="68" s="1"/>
  <c r="K20" i="68" s="1"/>
  <c r="AB7" i="68"/>
  <c r="AB16" i="68"/>
  <c r="AB15" i="68"/>
  <c r="AS15" i="68"/>
  <c r="AT15" i="68" s="1"/>
  <c r="N24" i="68" s="1"/>
  <c r="AO8" i="68"/>
  <c r="AP8" i="68" s="1"/>
  <c r="K10" i="68" s="1"/>
  <c r="AS9" i="68"/>
  <c r="AT9" i="68" s="1"/>
  <c r="N12" i="68" s="1"/>
  <c r="AO12" i="68"/>
  <c r="AP12" i="68" s="1"/>
  <c r="K18" i="68" s="1"/>
  <c r="AG8" i="68"/>
  <c r="AH8" i="68" s="1"/>
  <c r="E10" i="68" s="1"/>
  <c r="AO9" i="68"/>
  <c r="AP9" i="68" s="1"/>
  <c r="K12" i="68" s="1"/>
  <c r="AO15" i="68"/>
  <c r="AP15" i="68" s="1"/>
  <c r="K24" i="68" s="1"/>
  <c r="AG11" i="68"/>
  <c r="AH11" i="68" s="1"/>
  <c r="E16" i="68" s="1"/>
  <c r="AG15" i="68"/>
  <c r="AH15" i="68" s="1"/>
  <c r="E24" i="68" s="1"/>
  <c r="AK16" i="68"/>
  <c r="AL16" i="68" s="1"/>
  <c r="H26" i="68" s="1"/>
  <c r="AS7" i="68"/>
  <c r="AT7" i="68" s="1"/>
  <c r="N8" i="68" s="1"/>
  <c r="AK8" i="68"/>
  <c r="AL8" i="68" s="1"/>
  <c r="H10" i="68" s="1"/>
  <c r="AS8" i="68"/>
  <c r="AT8" i="68" s="1"/>
  <c r="N10" i="68" s="1"/>
  <c r="AG9" i="68"/>
  <c r="AH9" i="68" s="1"/>
  <c r="E12" i="68" s="1"/>
  <c r="AK15" i="68"/>
  <c r="AL15" i="68" s="1"/>
  <c r="H24" i="68" s="1"/>
  <c r="AG17" i="68"/>
  <c r="AH17" i="68" s="1"/>
  <c r="E28" i="68" s="1"/>
  <c r="AO7" i="68"/>
  <c r="AP7" i="68" s="1"/>
  <c r="K8" i="68" s="1"/>
  <c r="AO17" i="68"/>
  <c r="AP17" i="68" s="1"/>
  <c r="K28" i="68" s="1"/>
  <c r="AG12" i="68"/>
  <c r="AH12" i="68" s="1"/>
  <c r="E18" i="68" s="1"/>
  <c r="AB11" i="68"/>
  <c r="AS14" i="68"/>
  <c r="AT14" i="68" s="1"/>
  <c r="N22" i="68" s="1"/>
  <c r="AO12" i="66"/>
  <c r="AP12" i="66" s="1"/>
  <c r="K18" i="66" s="1"/>
  <c r="AG10" i="66"/>
  <c r="AH10" i="66" s="1"/>
  <c r="E14" i="66" s="1"/>
  <c r="AG14" i="66"/>
  <c r="AH14" i="66" s="1"/>
  <c r="E22" i="66" s="1"/>
  <c r="AK8" i="66"/>
  <c r="AL8" i="66" s="1"/>
  <c r="H10" i="66" s="1"/>
  <c r="AB13" i="66"/>
  <c r="AO9" i="66"/>
  <c r="AP9" i="66" s="1"/>
  <c r="K12" i="66" s="1"/>
  <c r="AO16" i="66"/>
  <c r="AP16" i="66" s="1"/>
  <c r="K26" i="66" s="1"/>
  <c r="AO15" i="66"/>
  <c r="AP15" i="66" s="1"/>
  <c r="K24" i="66" s="1"/>
  <c r="AB14" i="66"/>
  <c r="AO13" i="66"/>
  <c r="AP13" i="66" s="1"/>
  <c r="K20" i="66" s="1"/>
  <c r="AO10" i="66"/>
  <c r="AP10" i="66" s="1"/>
  <c r="K14" i="66" s="1"/>
  <c r="AG6" i="66"/>
  <c r="AH6" i="66" s="1"/>
  <c r="E6" i="66" s="1"/>
  <c r="AB16" i="66"/>
  <c r="AG11" i="66"/>
  <c r="AH11" i="66" s="1"/>
  <c r="E16" i="66" s="1"/>
  <c r="AK13" i="66"/>
  <c r="AL13" i="66" s="1"/>
  <c r="H20" i="66" s="1"/>
  <c r="AS16" i="66"/>
  <c r="AT16" i="66" s="1"/>
  <c r="N26" i="66" s="1"/>
  <c r="AG8" i="66"/>
  <c r="AH8" i="66" s="1"/>
  <c r="E10" i="66" s="1"/>
  <c r="AK11" i="66"/>
  <c r="AL11" i="66" s="1"/>
  <c r="H16" i="66" s="1"/>
  <c r="AK14" i="66"/>
  <c r="AL14" i="66" s="1"/>
  <c r="H22" i="66" s="1"/>
  <c r="AS17" i="66"/>
  <c r="AT17" i="66" s="1"/>
  <c r="N28" i="66" s="1"/>
  <c r="AK9" i="66"/>
  <c r="AL9" i="66" s="1"/>
  <c r="H12" i="66" s="1"/>
  <c r="AS6" i="66"/>
  <c r="AT6" i="66" s="1"/>
  <c r="N6" i="66" s="1"/>
  <c r="AG17" i="66"/>
  <c r="AH17" i="66" s="1"/>
  <c r="E28" i="66" s="1"/>
  <c r="AO11" i="66"/>
  <c r="AP11" i="66" s="1"/>
  <c r="K16" i="66" s="1"/>
  <c r="AO14" i="66"/>
  <c r="AP14" i="66" s="1"/>
  <c r="K22" i="66" s="1"/>
  <c r="AB12" i="66"/>
  <c r="AB8" i="66"/>
  <c r="AG16" i="66"/>
  <c r="AH16" i="66" s="1"/>
  <c r="E26" i="66" s="1"/>
  <c r="AS8" i="66"/>
  <c r="AT8" i="66" s="1"/>
  <c r="N10" i="66" s="1"/>
  <c r="AS12" i="66"/>
  <c r="AT12" i="66" s="1"/>
  <c r="N18" i="66" s="1"/>
  <c r="AK10" i="66"/>
  <c r="AL10" i="66" s="1"/>
  <c r="H14" i="66" s="1"/>
  <c r="AS9" i="66"/>
  <c r="AT9" i="66" s="1"/>
  <c r="N12" i="66" s="1"/>
  <c r="AK7" i="66"/>
  <c r="AL7" i="66" s="1"/>
  <c r="H8" i="66" s="1"/>
  <c r="AK6" i="66"/>
  <c r="AL6" i="66" s="1"/>
  <c r="H6" i="66" s="1"/>
  <c r="AK15" i="66"/>
  <c r="AL15" i="66" s="1"/>
  <c r="H24" i="66" s="1"/>
  <c r="AG12" i="66"/>
  <c r="AH12" i="66" s="1"/>
  <c r="E18" i="66" s="1"/>
  <c r="AO7" i="66"/>
  <c r="AP7" i="66" s="1"/>
  <c r="K8" i="66" s="1"/>
  <c r="AB17" i="66"/>
  <c r="AS14" i="66"/>
  <c r="AT14" i="66" s="1"/>
  <c r="N22" i="66" s="1"/>
  <c r="AB6" i="66"/>
  <c r="AS15" i="66"/>
  <c r="AT15" i="66" s="1"/>
  <c r="N24" i="66" s="1"/>
  <c r="AG9" i="66"/>
  <c r="AH9" i="66" s="1"/>
  <c r="E12" i="66" s="1"/>
  <c r="AS7" i="66"/>
  <c r="AT7" i="66" s="1"/>
  <c r="N8" i="66" s="1"/>
  <c r="AK17" i="66"/>
  <c r="AL17" i="66" s="1"/>
  <c r="H28" i="66" s="1"/>
  <c r="AB10" i="66"/>
  <c r="AB11" i="66"/>
  <c r="B16" i="62"/>
  <c r="B14" i="62"/>
  <c r="B15" i="62"/>
  <c r="B13" i="62"/>
  <c r="B12" i="62"/>
  <c r="B11" i="62"/>
  <c r="B10" i="62"/>
  <c r="B9" i="62"/>
  <c r="B8" i="62"/>
  <c r="B7" i="62"/>
  <c r="B6" i="62"/>
  <c r="B5" i="62"/>
  <c r="B7" i="15"/>
  <c r="B9" i="15"/>
  <c r="B11" i="15"/>
  <c r="B13" i="15"/>
  <c r="B5" i="15"/>
  <c r="U32" i="72" l="1"/>
  <c r="X29" i="72" s="1"/>
  <c r="V5" i="72" s="1"/>
  <c r="C32" i="72"/>
  <c r="F41" i="72" s="1"/>
  <c r="D17" i="72" s="1"/>
  <c r="AD32" i="72"/>
  <c r="AG39" i="72" s="1"/>
  <c r="AE15" i="72" s="1"/>
  <c r="L32" i="72"/>
  <c r="O34" i="72" s="1"/>
  <c r="M10" i="72" s="1"/>
  <c r="U31" i="72"/>
  <c r="X30" i="72" s="1"/>
  <c r="V6" i="72" s="1"/>
  <c r="AD31" i="72"/>
  <c r="AG31" i="72" s="1"/>
  <c r="AE7" i="72" s="1"/>
  <c r="C31" i="72"/>
  <c r="F28" i="72" s="1"/>
  <c r="D4" i="72" s="1"/>
  <c r="L31" i="72"/>
  <c r="O33" i="72" s="1"/>
  <c r="M9" i="72" s="1"/>
  <c r="U30" i="72"/>
  <c r="X39" i="72" s="1"/>
  <c r="V15" i="72" s="1"/>
  <c r="AD30" i="72"/>
  <c r="AG36" i="72" s="1"/>
  <c r="AE12" i="72" s="1"/>
  <c r="C30" i="72"/>
  <c r="F33" i="72" s="1"/>
  <c r="D9" i="72" s="1"/>
  <c r="L30" i="72"/>
  <c r="O32" i="72" s="1"/>
  <c r="M8" i="72" s="1"/>
  <c r="U28" i="72"/>
  <c r="X35" i="72" s="1"/>
  <c r="V11" i="72" s="1"/>
  <c r="C28" i="72"/>
  <c r="F38" i="72" s="1"/>
  <c r="D14" i="72" s="1"/>
  <c r="AD28" i="72"/>
  <c r="AG34" i="72" s="1"/>
  <c r="AE10" i="72" s="1"/>
  <c r="L28" i="72"/>
  <c r="O29" i="72" s="1"/>
  <c r="M5" i="72" s="1"/>
  <c r="U29" i="72"/>
  <c r="X40" i="72" s="1"/>
  <c r="V16" i="72" s="1"/>
  <c r="AD29" i="72"/>
  <c r="AG35" i="72" s="1"/>
  <c r="AE11" i="72" s="1"/>
  <c r="C29" i="72"/>
  <c r="F29" i="72" s="1"/>
  <c r="D5" i="72" s="1"/>
  <c r="L29" i="72"/>
  <c r="O35" i="72" s="1"/>
  <c r="M11" i="72" s="1"/>
  <c r="O27" i="68"/>
  <c r="O17" i="68"/>
  <c r="Y12" i="68" s="1"/>
  <c r="O25" i="68"/>
  <c r="Y16" i="68" s="1"/>
  <c r="O23" i="68"/>
  <c r="Y15" i="68" s="1"/>
  <c r="O19" i="68"/>
  <c r="L12" i="69" s="1"/>
  <c r="O21" i="68"/>
  <c r="Y14" i="68" s="1"/>
  <c r="O15" i="68"/>
  <c r="L10" i="69" s="1"/>
  <c r="O13" i="68"/>
  <c r="L9" i="69" s="1"/>
  <c r="O11" i="68"/>
  <c r="Y9" i="68" s="1"/>
  <c r="O9" i="68"/>
  <c r="L7" i="69" s="1"/>
  <c r="O7" i="68"/>
  <c r="L6" i="69" s="1"/>
  <c r="O5" i="68"/>
  <c r="L5" i="69" s="1"/>
  <c r="L16" i="69"/>
  <c r="Y17" i="68"/>
  <c r="O27" i="66"/>
  <c r="I16" i="69" s="1"/>
  <c r="O25" i="66"/>
  <c r="Y16" i="66" s="1"/>
  <c r="O23" i="66"/>
  <c r="I14" i="69" s="1"/>
  <c r="O21" i="66"/>
  <c r="I13" i="69" s="1"/>
  <c r="O19" i="66"/>
  <c r="Y13" i="66" s="1"/>
  <c r="O17" i="66"/>
  <c r="Y12" i="66" s="1"/>
  <c r="O15" i="66"/>
  <c r="I10" i="69" s="1"/>
  <c r="O13" i="66"/>
  <c r="I9" i="69" s="1"/>
  <c r="O11" i="66"/>
  <c r="I8" i="69" s="1"/>
  <c r="O9" i="66"/>
  <c r="I7" i="69" s="1"/>
  <c r="O7" i="66"/>
  <c r="Y7" i="66" s="1"/>
  <c r="O5" i="66"/>
  <c r="I5" i="69" s="1"/>
  <c r="F8" i="62" l="1"/>
  <c r="F16" i="62"/>
  <c r="F6" i="69"/>
  <c r="Y13" i="68"/>
  <c r="L11" i="69"/>
  <c r="L13" i="69"/>
  <c r="L14" i="69"/>
  <c r="L15" i="69"/>
  <c r="Y7" i="68"/>
  <c r="Y10" i="68"/>
  <c r="Y11" i="68"/>
  <c r="L8" i="69"/>
  <c r="Y8" i="68"/>
  <c r="Y6" i="68"/>
  <c r="Y17" i="66"/>
  <c r="Y14" i="66"/>
  <c r="I15" i="69"/>
  <c r="Y10" i="66"/>
  <c r="I12" i="69"/>
  <c r="Y15" i="66"/>
  <c r="Y9" i="66"/>
  <c r="I11" i="69"/>
  <c r="Y11" i="66"/>
  <c r="Y8" i="66"/>
  <c r="I6" i="69"/>
  <c r="Y6" i="66"/>
  <c r="F14" i="69"/>
  <c r="F14" i="62"/>
  <c r="F16" i="69"/>
  <c r="F7" i="62"/>
  <c r="F12" i="62"/>
  <c r="F15" i="69"/>
  <c r="F15" i="62"/>
  <c r="F13" i="62"/>
  <c r="F13" i="69"/>
  <c r="F11" i="69"/>
  <c r="F11" i="62"/>
  <c r="F10" i="62"/>
  <c r="F10" i="69"/>
  <c r="F12" i="69"/>
  <c r="F9" i="69"/>
  <c r="F9" i="62"/>
  <c r="F7" i="69"/>
  <c r="F6" i="62"/>
  <c r="F8" i="69"/>
  <c r="F5" i="62"/>
  <c r="F5" i="69"/>
  <c r="Q11" i="65" l="1"/>
  <c r="Q21" i="65"/>
  <c r="Q19" i="65"/>
  <c r="Q13" i="65"/>
  <c r="Q25" i="65"/>
  <c r="Q15" i="65"/>
  <c r="Q23" i="65"/>
  <c r="Q7" i="65"/>
  <c r="Q5" i="65"/>
  <c r="Q17" i="65"/>
  <c r="Q9" i="65"/>
  <c r="AA9" i="68"/>
  <c r="AC9" i="68" s="1"/>
  <c r="AA14" i="68"/>
  <c r="AC14" i="68" s="1"/>
  <c r="AA11" i="68"/>
  <c r="AC11" i="68" s="1"/>
  <c r="AA13" i="68"/>
  <c r="AC13" i="68" s="1"/>
  <c r="AA7" i="68"/>
  <c r="AC7" i="68" s="1"/>
  <c r="AA6" i="68"/>
  <c r="AC6" i="68" s="1"/>
  <c r="AA15" i="68"/>
  <c r="AC15" i="68" s="1"/>
  <c r="AA17" i="68"/>
  <c r="AC17" i="68" s="1"/>
  <c r="AA12" i="68"/>
  <c r="AC12" i="68" s="1"/>
  <c r="AA10" i="68"/>
  <c r="AC10" i="68" s="1"/>
  <c r="AA16" i="68"/>
  <c r="AC16" i="68" s="1"/>
  <c r="AA8" i="68"/>
  <c r="AC8" i="68" s="1"/>
  <c r="AA11" i="66"/>
  <c r="AC11" i="66" s="1"/>
  <c r="AA13" i="66"/>
  <c r="AC13" i="66" s="1"/>
  <c r="AA10" i="66"/>
  <c r="AC10" i="66" s="1"/>
  <c r="AA14" i="66"/>
  <c r="AC14" i="66" s="1"/>
  <c r="AA6" i="66"/>
  <c r="AC6" i="66" s="1"/>
  <c r="AA7" i="66"/>
  <c r="AC7" i="66" s="1"/>
  <c r="AA9" i="66"/>
  <c r="AC9" i="66" s="1"/>
  <c r="AA16" i="66"/>
  <c r="AC16" i="66" s="1"/>
  <c r="AA15" i="66"/>
  <c r="AC15" i="66" s="1"/>
  <c r="AA17" i="66"/>
  <c r="AC17" i="66" s="1"/>
  <c r="AA8" i="66"/>
  <c r="AC8" i="66" s="1"/>
  <c r="AA12" i="66"/>
  <c r="AC12" i="66" s="1"/>
  <c r="AQ26" i="15"/>
  <c r="H6" i="62" l="1"/>
  <c r="H16" i="69"/>
  <c r="H7" i="69"/>
  <c r="H9" i="69"/>
  <c r="H15" i="69"/>
  <c r="H5" i="62"/>
  <c r="H12" i="69"/>
  <c r="AD14" i="68"/>
  <c r="Q21" i="68" s="1"/>
  <c r="N13" i="69" s="1"/>
  <c r="AD12" i="68"/>
  <c r="Q17" i="68" s="1"/>
  <c r="N11" i="69" s="1"/>
  <c r="AD15" i="68"/>
  <c r="Q23" i="68" s="1"/>
  <c r="N14" i="69" s="1"/>
  <c r="AD6" i="68"/>
  <c r="Q5" i="68" s="1"/>
  <c r="N5" i="69" s="1"/>
  <c r="AD16" i="68"/>
  <c r="Q25" i="68" s="1"/>
  <c r="N15" i="69" s="1"/>
  <c r="AD11" i="68"/>
  <c r="Q15" i="68" s="1"/>
  <c r="N10" i="69" s="1"/>
  <c r="AD9" i="68"/>
  <c r="Q11" i="68" s="1"/>
  <c r="N8" i="69" s="1"/>
  <c r="AD10" i="68"/>
  <c r="Q13" i="68" s="1"/>
  <c r="N9" i="69" s="1"/>
  <c r="AD17" i="68"/>
  <c r="Q27" i="68" s="1"/>
  <c r="N16" i="69" s="1"/>
  <c r="AD7" i="68"/>
  <c r="Q7" i="68" s="1"/>
  <c r="N6" i="69" s="1"/>
  <c r="AD8" i="68"/>
  <c r="Q9" i="68" s="1"/>
  <c r="N7" i="69" s="1"/>
  <c r="AD13" i="68"/>
  <c r="Q19" i="68" s="1"/>
  <c r="N12" i="69" s="1"/>
  <c r="AD13" i="66"/>
  <c r="Q19" i="66" s="1"/>
  <c r="K12" i="69" s="1"/>
  <c r="AD7" i="66"/>
  <c r="Q7" i="66" s="1"/>
  <c r="K6" i="69" s="1"/>
  <c r="AD15" i="66"/>
  <c r="Q23" i="66" s="1"/>
  <c r="K14" i="69" s="1"/>
  <c r="AD11" i="66"/>
  <c r="Q15" i="66" s="1"/>
  <c r="K10" i="69" s="1"/>
  <c r="AD9" i="66"/>
  <c r="Q11" i="66" s="1"/>
  <c r="K8" i="69" s="1"/>
  <c r="AD17" i="66"/>
  <c r="Q27" i="66" s="1"/>
  <c r="K16" i="69" s="1"/>
  <c r="AD12" i="66"/>
  <c r="Q17" i="66" s="1"/>
  <c r="K11" i="69" s="1"/>
  <c r="AD6" i="66"/>
  <c r="Q5" i="66" s="1"/>
  <c r="K5" i="69" s="1"/>
  <c r="AD10" i="66"/>
  <c r="Q13" i="66" s="1"/>
  <c r="K9" i="69" s="1"/>
  <c r="AD8" i="66"/>
  <c r="Q9" i="66" s="1"/>
  <c r="K7" i="69" s="1"/>
  <c r="AD14" i="66"/>
  <c r="Q21" i="66" s="1"/>
  <c r="K13" i="69" s="1"/>
  <c r="AD16" i="66"/>
  <c r="Q25" i="66" s="1"/>
  <c r="K15" i="69" s="1"/>
  <c r="H10" i="69"/>
  <c r="H8" i="69"/>
  <c r="H14" i="62"/>
  <c r="H11" i="62"/>
  <c r="AQ15" i="15"/>
  <c r="AQ14" i="15"/>
  <c r="AQ13" i="15"/>
  <c r="AQ12" i="15"/>
  <c r="AQ11" i="15"/>
  <c r="AQ10" i="15"/>
  <c r="AQ9" i="15"/>
  <c r="AQ8" i="15"/>
  <c r="AQ7" i="15"/>
  <c r="AQ6" i="15"/>
  <c r="AM16" i="15"/>
  <c r="AM15" i="15"/>
  <c r="AM14" i="15"/>
  <c r="AM13" i="15"/>
  <c r="AM12" i="15"/>
  <c r="AM11" i="15"/>
  <c r="AM10" i="15"/>
  <c r="AM9" i="15"/>
  <c r="AM8" i="15"/>
  <c r="AM7" i="15"/>
  <c r="AM6" i="15"/>
  <c r="AE16" i="15"/>
  <c r="AE15" i="15"/>
  <c r="AE14" i="15"/>
  <c r="AE13" i="15"/>
  <c r="AE12" i="15"/>
  <c r="AE11" i="15"/>
  <c r="AE10" i="15"/>
  <c r="AE9" i="15"/>
  <c r="AE8" i="15"/>
  <c r="AE7" i="15"/>
  <c r="AE6" i="15"/>
  <c r="AR7" i="15" l="1"/>
  <c r="AR8" i="15"/>
  <c r="AR9" i="15"/>
  <c r="AR10" i="15"/>
  <c r="AR11" i="15"/>
  <c r="AR12" i="15"/>
  <c r="AR13" i="15"/>
  <c r="AR14" i="15"/>
  <c r="AR15" i="15"/>
  <c r="AR16" i="15"/>
  <c r="AR17" i="15"/>
  <c r="AR18" i="15"/>
  <c r="AR19" i="15"/>
  <c r="AR20" i="15"/>
  <c r="AR6" i="15"/>
  <c r="AN7" i="15"/>
  <c r="AN8" i="15"/>
  <c r="AN9" i="15"/>
  <c r="AN10" i="15"/>
  <c r="AN11" i="15"/>
  <c r="AN12" i="15"/>
  <c r="AN13" i="15"/>
  <c r="AN14" i="15"/>
  <c r="AN15" i="15"/>
  <c r="AN16" i="15"/>
  <c r="AN17" i="15"/>
  <c r="AN18" i="15"/>
  <c r="AN19" i="15"/>
  <c r="AN20" i="15"/>
  <c r="AN6" i="15"/>
  <c r="AF7" i="15"/>
  <c r="AF8" i="15"/>
  <c r="AF9" i="15"/>
  <c r="AF10" i="15"/>
  <c r="AF11" i="15"/>
  <c r="AF12" i="15"/>
  <c r="AF13" i="15"/>
  <c r="AF14" i="15"/>
  <c r="AF15" i="15"/>
  <c r="AF16" i="15"/>
  <c r="AF17" i="15"/>
  <c r="AF18" i="15"/>
  <c r="AF19" i="15"/>
  <c r="AF20" i="15"/>
  <c r="AF6" i="15"/>
  <c r="H13" i="62"/>
  <c r="H13" i="69"/>
  <c r="H12" i="62"/>
  <c r="H15" i="62"/>
  <c r="H6" i="69"/>
  <c r="H10" i="62"/>
  <c r="H9" i="62"/>
  <c r="H8" i="62"/>
  <c r="H11" i="69"/>
  <c r="H5" i="69"/>
  <c r="H7" i="62"/>
  <c r="H14" i="69"/>
  <c r="H16" i="62"/>
  <c r="P7" i="15"/>
  <c r="P9" i="15"/>
  <c r="P11" i="15"/>
  <c r="P13" i="15"/>
  <c r="P15" i="15"/>
  <c r="P5" i="15"/>
  <c r="P17" i="15"/>
  <c r="P19" i="15"/>
  <c r="P21" i="15"/>
  <c r="P23" i="15"/>
  <c r="P25" i="15"/>
  <c r="AO6" i="15" l="1"/>
  <c r="AS6" i="15"/>
  <c r="AT6" i="15" s="1"/>
  <c r="N6" i="15" s="1"/>
  <c r="B50" i="73" s="1"/>
  <c r="AG6" i="15"/>
  <c r="AS20" i="15"/>
  <c r="AT20" i="15" s="1"/>
  <c r="N34" i="15" s="1"/>
  <c r="B64" i="73" s="1"/>
  <c r="AS19" i="15"/>
  <c r="AT19" i="15" s="1"/>
  <c r="N32" i="15" s="1"/>
  <c r="B63" i="73" s="1"/>
  <c r="AS18" i="15"/>
  <c r="AT18" i="15" s="1"/>
  <c r="N30" i="15" s="1"/>
  <c r="B62" i="73" s="1"/>
  <c r="AS17" i="15"/>
  <c r="AT17" i="15" s="1"/>
  <c r="AS16" i="15"/>
  <c r="AT16" i="15" s="1"/>
  <c r="N26" i="15" s="1"/>
  <c r="B60" i="73" s="1"/>
  <c r="AS15" i="15"/>
  <c r="AT15" i="15" s="1"/>
  <c r="N24" i="15" s="1"/>
  <c r="B59" i="73" s="1"/>
  <c r="AS14" i="15"/>
  <c r="AT14" i="15" s="1"/>
  <c r="N22" i="15" s="1"/>
  <c r="B58" i="73" s="1"/>
  <c r="AS13" i="15"/>
  <c r="AS12" i="15"/>
  <c r="AS11" i="15"/>
  <c r="AS10" i="15"/>
  <c r="AT10" i="15" s="1"/>
  <c r="N14" i="15" s="1"/>
  <c r="B54" i="73" s="1"/>
  <c r="AS9" i="15"/>
  <c r="AS8" i="15"/>
  <c r="AT8" i="15" s="1"/>
  <c r="N10" i="15" s="1"/>
  <c r="B52" i="73" s="1"/>
  <c r="AS7" i="15"/>
  <c r="AT7" i="15" s="1"/>
  <c r="N8" i="15" s="1"/>
  <c r="B51" i="73" s="1"/>
  <c r="AO20" i="15"/>
  <c r="AP20" i="15" s="1"/>
  <c r="K34" i="15" s="1"/>
  <c r="B49" i="73" s="1"/>
  <c r="AO19" i="15"/>
  <c r="AP19" i="15" s="1"/>
  <c r="K32" i="15" s="1"/>
  <c r="B48" i="73" s="1"/>
  <c r="AO18" i="15"/>
  <c r="AP18" i="15" s="1"/>
  <c r="K30" i="15" s="1"/>
  <c r="B47" i="73" s="1"/>
  <c r="AO17" i="15"/>
  <c r="AP17" i="15" s="1"/>
  <c r="AO16" i="15"/>
  <c r="AP16" i="15" s="1"/>
  <c r="AO15" i="15"/>
  <c r="AP15" i="15" s="1"/>
  <c r="AO14" i="15"/>
  <c r="AP14" i="15" s="1"/>
  <c r="AO13" i="15"/>
  <c r="AP13" i="15" s="1"/>
  <c r="AO12" i="15"/>
  <c r="AP12" i="15" s="1"/>
  <c r="AO11" i="15"/>
  <c r="AP11" i="15" s="1"/>
  <c r="AO10" i="15"/>
  <c r="AP10" i="15" s="1"/>
  <c r="AO9" i="15"/>
  <c r="AP9" i="15" s="1"/>
  <c r="AO8" i="15"/>
  <c r="AP8" i="15" s="1"/>
  <c r="AO7" i="15"/>
  <c r="AP7" i="15" s="1"/>
  <c r="AG20" i="15"/>
  <c r="AH20" i="15" s="1"/>
  <c r="E34" i="15" s="1"/>
  <c r="B19" i="73" s="1"/>
  <c r="AG19" i="15"/>
  <c r="AH19" i="15" s="1"/>
  <c r="E32" i="15" s="1"/>
  <c r="B18" i="73" s="1"/>
  <c r="AG18" i="15"/>
  <c r="AH18" i="15" s="1"/>
  <c r="E30" i="15" s="1"/>
  <c r="B17" i="73" s="1"/>
  <c r="AG17" i="15"/>
  <c r="AH17" i="15" s="1"/>
  <c r="AG16" i="15"/>
  <c r="AH16" i="15" s="1"/>
  <c r="E26" i="15" s="1"/>
  <c r="B15" i="73" s="1"/>
  <c r="AG15" i="15"/>
  <c r="AH15" i="15" s="1"/>
  <c r="E24" i="15" s="1"/>
  <c r="B14" i="73" s="1"/>
  <c r="AG14" i="15"/>
  <c r="AH14" i="15" s="1"/>
  <c r="AG13" i="15"/>
  <c r="AH13" i="15" s="1"/>
  <c r="AG12" i="15"/>
  <c r="AH12" i="15" s="1"/>
  <c r="E18" i="15" s="1"/>
  <c r="B11" i="73" s="1"/>
  <c r="AG11" i="15"/>
  <c r="AH11" i="15" s="1"/>
  <c r="AG10" i="15"/>
  <c r="AH10" i="15" s="1"/>
  <c r="E14" i="15" s="1"/>
  <c r="B9" i="73" s="1"/>
  <c r="AG9" i="15"/>
  <c r="AH9" i="15" s="1"/>
  <c r="AG8" i="15"/>
  <c r="AH8" i="15" s="1"/>
  <c r="E10" i="15" s="1"/>
  <c r="B7" i="73" s="1"/>
  <c r="AG7" i="15"/>
  <c r="AH7" i="15" s="1"/>
  <c r="E8" i="15" s="1"/>
  <c r="B6" i="73" s="1"/>
  <c r="AT13" i="15"/>
  <c r="N20" i="15" s="1"/>
  <c r="B57" i="73" s="1"/>
  <c r="N28" i="15"/>
  <c r="B61" i="73" s="1"/>
  <c r="AT12" i="15"/>
  <c r="N18" i="15" s="1"/>
  <c r="B56" i="73" s="1"/>
  <c r="AT11" i="15"/>
  <c r="N16" i="15" s="1"/>
  <c r="B55" i="73" s="1"/>
  <c r="AT9" i="15"/>
  <c r="N12" i="15" s="1"/>
  <c r="B53" i="73" s="1"/>
  <c r="AL11" i="15"/>
  <c r="B25" i="73" s="1"/>
  <c r="AL14" i="15"/>
  <c r="H22" i="15" s="1"/>
  <c r="B28" i="73" s="1"/>
  <c r="AL7" i="15"/>
  <c r="H8" i="15" s="1"/>
  <c r="B21" i="73" s="1"/>
  <c r="AL6" i="15"/>
  <c r="H6" i="15" s="1"/>
  <c r="B20" i="73" s="1"/>
  <c r="AL9" i="15"/>
  <c r="H12" i="15" s="1"/>
  <c r="B23" i="73" s="1"/>
  <c r="AL8" i="15"/>
  <c r="H10" i="15" s="1"/>
  <c r="B22" i="73" s="1"/>
  <c r="H30" i="15"/>
  <c r="B32" i="73" s="1"/>
  <c r="AL15" i="15"/>
  <c r="H24" i="15" s="1"/>
  <c r="B29" i="73" s="1"/>
  <c r="AL13" i="15"/>
  <c r="H20" i="15" s="1"/>
  <c r="B27" i="73" s="1"/>
  <c r="AL12" i="15"/>
  <c r="H18" i="15" s="1"/>
  <c r="B26" i="73" s="1"/>
  <c r="AL10" i="15"/>
  <c r="H14" i="15" s="1"/>
  <c r="B24" i="73" s="1"/>
  <c r="AL16" i="15"/>
  <c r="H26" i="15" s="1"/>
  <c r="B30" i="73" s="1"/>
  <c r="AH6" i="15"/>
  <c r="E6" i="15" s="1"/>
  <c r="B5" i="73" s="1"/>
  <c r="E22" i="15"/>
  <c r="B13" i="73" s="1"/>
  <c r="E16" i="15"/>
  <c r="B10" i="73" s="1"/>
  <c r="E12" i="15"/>
  <c r="B8" i="73" s="1"/>
  <c r="E20" i="15"/>
  <c r="B12" i="73" s="1"/>
  <c r="E28" i="15"/>
  <c r="B16" i="73" s="1"/>
  <c r="D16" i="69"/>
  <c r="P16" i="69" s="1"/>
  <c r="U27" i="68"/>
  <c r="AV17" i="68" s="1"/>
  <c r="U27" i="66"/>
  <c r="AV17" i="66" s="1"/>
  <c r="D16" i="62"/>
  <c r="U25" i="66"/>
  <c r="AV16" i="66" s="1"/>
  <c r="U25" i="68"/>
  <c r="AV16" i="68" s="1"/>
  <c r="U25" i="65"/>
  <c r="AV16" i="65" s="1"/>
  <c r="D15" i="69"/>
  <c r="P15" i="69" s="1"/>
  <c r="D15" i="62"/>
  <c r="U23" i="65"/>
  <c r="AV15" i="65" s="1"/>
  <c r="D14" i="69"/>
  <c r="P14" i="69" s="1"/>
  <c r="U23" i="68"/>
  <c r="AV15" i="68" s="1"/>
  <c r="U23" i="66"/>
  <c r="AV15" i="66" s="1"/>
  <c r="D14" i="62"/>
  <c r="U21" i="68"/>
  <c r="AV14" i="68" s="1"/>
  <c r="D13" i="62"/>
  <c r="U21" i="66"/>
  <c r="AV14" i="66" s="1"/>
  <c r="U21" i="65"/>
  <c r="AV14" i="65" s="1"/>
  <c r="D13" i="69"/>
  <c r="P13" i="69" s="1"/>
  <c r="U19" i="65"/>
  <c r="AV13" i="65" s="1"/>
  <c r="D12" i="69"/>
  <c r="P12" i="69" s="1"/>
  <c r="D12" i="62"/>
  <c r="U19" i="68"/>
  <c r="AV13" i="68" s="1"/>
  <c r="U19" i="66"/>
  <c r="AV13" i="66" s="1"/>
  <c r="U17" i="66"/>
  <c r="AV12" i="66" s="1"/>
  <c r="D11" i="62"/>
  <c r="U17" i="65"/>
  <c r="AV12" i="65" s="1"/>
  <c r="U17" i="68"/>
  <c r="AV12" i="68" s="1"/>
  <c r="D11" i="69"/>
  <c r="P11" i="69" s="1"/>
  <c r="U15" i="65"/>
  <c r="AV11" i="65" s="1"/>
  <c r="U15" i="66"/>
  <c r="AV11" i="66" s="1"/>
  <c r="U15" i="68"/>
  <c r="AV11" i="68" s="1"/>
  <c r="D10" i="62"/>
  <c r="D10" i="69"/>
  <c r="P10" i="69" s="1"/>
  <c r="U13" i="65"/>
  <c r="AV10" i="65" s="1"/>
  <c r="D9" i="69"/>
  <c r="P9" i="69" s="1"/>
  <c r="D9" i="62"/>
  <c r="U13" i="68"/>
  <c r="AV10" i="68" s="1"/>
  <c r="U13" i="66"/>
  <c r="AV10" i="66" s="1"/>
  <c r="D8" i="62"/>
  <c r="U11" i="65"/>
  <c r="AV9" i="65" s="1"/>
  <c r="D8" i="69"/>
  <c r="P8" i="69" s="1"/>
  <c r="U11" i="68"/>
  <c r="AV9" i="68" s="1"/>
  <c r="U11" i="66"/>
  <c r="AV9" i="66" s="1"/>
  <c r="U9" i="68"/>
  <c r="AV8" i="68" s="1"/>
  <c r="U9" i="65"/>
  <c r="AV8" i="65" s="1"/>
  <c r="D7" i="69"/>
  <c r="P7" i="69" s="1"/>
  <c r="U9" i="66"/>
  <c r="AV8" i="66" s="1"/>
  <c r="D7" i="62"/>
  <c r="U7" i="68"/>
  <c r="AV7" i="68" s="1"/>
  <c r="D6" i="62"/>
  <c r="D6" i="69"/>
  <c r="P6" i="69" s="1"/>
  <c r="U7" i="66"/>
  <c r="AV7" i="66" s="1"/>
  <c r="U7" i="65"/>
  <c r="AV7" i="65" s="1"/>
  <c r="U5" i="68"/>
  <c r="AV6" i="68" s="1"/>
  <c r="D5" i="62"/>
  <c r="D5" i="69"/>
  <c r="P5" i="69" s="1"/>
  <c r="U5" i="66"/>
  <c r="AV6" i="66" s="1"/>
  <c r="U5" i="65"/>
  <c r="AV6" i="65" s="1"/>
  <c r="H28" i="15"/>
  <c r="Z16" i="15"/>
  <c r="Z15" i="15"/>
  <c r="Z14" i="15"/>
  <c r="Z12" i="15"/>
  <c r="Z11" i="15"/>
  <c r="Z10" i="15"/>
  <c r="Z9" i="15"/>
  <c r="Z8" i="15"/>
  <c r="Z7" i="15"/>
  <c r="Z6" i="15"/>
  <c r="Z13" i="15"/>
  <c r="M57" i="73" l="1"/>
  <c r="B57" i="77" s="1"/>
  <c r="AB8" i="15"/>
  <c r="AB10" i="15"/>
  <c r="AB12" i="15"/>
  <c r="AB14" i="15"/>
  <c r="AB16" i="15"/>
  <c r="AB6" i="15"/>
  <c r="AB11" i="15"/>
  <c r="AB15" i="15"/>
  <c r="AB17" i="15"/>
  <c r="AB7" i="15"/>
  <c r="AB9" i="15"/>
  <c r="AB13" i="15"/>
  <c r="AX7" i="65"/>
  <c r="AX9" i="65"/>
  <c r="AX11" i="65"/>
  <c r="AX13" i="65"/>
  <c r="AX15" i="65"/>
  <c r="AX17" i="65"/>
  <c r="AX8" i="65"/>
  <c r="AX10" i="65"/>
  <c r="AX12" i="65"/>
  <c r="AX14" i="65"/>
  <c r="AX16" i="65"/>
  <c r="AX6" i="65"/>
  <c r="B31" i="73"/>
  <c r="M23" i="73"/>
  <c r="B7" i="77" s="1"/>
  <c r="M27" i="73"/>
  <c r="B41" i="77" s="1"/>
  <c r="M31" i="73"/>
  <c r="B44" i="77" s="1"/>
  <c r="M47" i="73"/>
  <c r="B53" i="77" s="1"/>
  <c r="M51" i="73"/>
  <c r="B9" i="77" s="1"/>
  <c r="M55" i="73"/>
  <c r="B17" i="77" s="1"/>
  <c r="M60" i="73"/>
  <c r="B18" i="77" s="1"/>
  <c r="M64" i="73"/>
  <c r="B26" i="77" s="1"/>
  <c r="M21" i="73"/>
  <c r="B8" i="77" s="1"/>
  <c r="M25" i="73"/>
  <c r="B58" i="77" s="1"/>
  <c r="M33" i="73"/>
  <c r="B28" i="77" s="1"/>
  <c r="M49" i="73"/>
  <c r="B62" i="77" s="1"/>
  <c r="M58" i="73"/>
  <c r="B14" i="77" s="1"/>
  <c r="M22" i="73"/>
  <c r="B33" i="77" s="1"/>
  <c r="M26" i="73"/>
  <c r="B34" i="77" s="1"/>
  <c r="M30" i="73"/>
  <c r="B49" i="77" s="1"/>
  <c r="M34" i="73"/>
  <c r="B64" i="77" s="1"/>
  <c r="M54" i="73"/>
  <c r="B40" i="77" s="1"/>
  <c r="M63" i="73"/>
  <c r="B39" i="77" s="1"/>
  <c r="M20" i="73"/>
  <c r="B38" i="77" s="1"/>
  <c r="M24" i="73"/>
  <c r="B45" i="77" s="1"/>
  <c r="M28" i="73"/>
  <c r="B32" i="77" s="1"/>
  <c r="M32" i="73"/>
  <c r="B20" i="77" s="1"/>
  <c r="M48" i="73"/>
  <c r="B21" i="77" s="1"/>
  <c r="M52" i="73"/>
  <c r="B51" i="77" s="1"/>
  <c r="M56" i="73"/>
  <c r="B56" i="77" s="1"/>
  <c r="M61" i="73"/>
  <c r="B48" i="77" s="1"/>
  <c r="M29" i="73"/>
  <c r="B15" i="77" s="1"/>
  <c r="M53" i="73"/>
  <c r="B12" i="77" s="1"/>
  <c r="M62" i="73"/>
  <c r="B30" i="77" s="1"/>
  <c r="M50" i="73"/>
  <c r="B31" i="77" s="1"/>
  <c r="M59" i="73"/>
  <c r="B37" i="77" s="1"/>
  <c r="M6" i="73"/>
  <c r="B11" i="77" s="1"/>
  <c r="M13" i="73"/>
  <c r="B43" i="77" s="1"/>
  <c r="M12" i="73"/>
  <c r="B60" i="77" s="1"/>
  <c r="M11" i="73"/>
  <c r="B46" i="77" s="1"/>
  <c r="M10" i="73"/>
  <c r="B24" i="77" s="1"/>
  <c r="M9" i="73"/>
  <c r="B50" i="77" s="1"/>
  <c r="M8" i="73"/>
  <c r="B54" i="77" s="1"/>
  <c r="M7" i="73"/>
  <c r="B27" i="77" s="1"/>
  <c r="M18" i="73"/>
  <c r="B55" i="77" s="1"/>
  <c r="M17" i="73"/>
  <c r="B29" i="77" s="1"/>
  <c r="M16" i="73"/>
  <c r="B22" i="77" s="1"/>
  <c r="M15" i="73"/>
  <c r="B5" i="77" s="1"/>
  <c r="M14" i="73"/>
  <c r="B19" i="77" s="1"/>
  <c r="M19" i="73"/>
  <c r="B63" i="77" s="1"/>
  <c r="M5" i="73"/>
  <c r="B16" i="77" s="1"/>
  <c r="W10" i="69"/>
  <c r="W12" i="69"/>
  <c r="W13" i="69"/>
  <c r="W8" i="69"/>
  <c r="W6" i="69"/>
  <c r="W14" i="69"/>
  <c r="W7" i="69"/>
  <c r="W15" i="69"/>
  <c r="W16" i="69"/>
  <c r="W9" i="69"/>
  <c r="W5" i="69"/>
  <c r="W11" i="69"/>
  <c r="P14" i="62"/>
  <c r="P7" i="62"/>
  <c r="P6" i="62"/>
  <c r="AX17" i="66"/>
  <c r="AX14" i="66"/>
  <c r="AX8" i="66"/>
  <c r="AX13" i="66"/>
  <c r="AX7" i="66"/>
  <c r="AX11" i="66"/>
  <c r="AX16" i="66"/>
  <c r="AX10" i="66"/>
  <c r="AX6" i="66"/>
  <c r="AX15" i="66"/>
  <c r="AX12" i="66"/>
  <c r="AX9" i="66"/>
  <c r="P5" i="62"/>
  <c r="AX7" i="68"/>
  <c r="AX16" i="68"/>
  <c r="AX14" i="68"/>
  <c r="AX11" i="68"/>
  <c r="AX12" i="68"/>
  <c r="AX9" i="68"/>
  <c r="AX6" i="68"/>
  <c r="AX15" i="68"/>
  <c r="AX8" i="68"/>
  <c r="AX13" i="68"/>
  <c r="AX17" i="68"/>
  <c r="AX10" i="68"/>
  <c r="P9" i="62"/>
  <c r="P12" i="62"/>
  <c r="P8" i="62"/>
  <c r="P15" i="62"/>
  <c r="P13" i="62"/>
  <c r="P10" i="62"/>
  <c r="P16" i="62"/>
  <c r="P11" i="62"/>
  <c r="R57" i="73" l="1"/>
  <c r="F57" i="77" s="1"/>
  <c r="B57" i="75"/>
  <c r="B29" i="75"/>
  <c r="R29" i="73"/>
  <c r="B63" i="75"/>
  <c r="R63" i="73"/>
  <c r="B64" i="75"/>
  <c r="R64" i="73"/>
  <c r="B62" i="75"/>
  <c r="R62" i="73"/>
  <c r="B61" i="75"/>
  <c r="R61" i="73"/>
  <c r="B28" i="75"/>
  <c r="R28" i="73"/>
  <c r="B54" i="75"/>
  <c r="R54" i="73"/>
  <c r="B34" i="75"/>
  <c r="R34" i="73"/>
  <c r="B58" i="75"/>
  <c r="R58" i="73"/>
  <c r="B33" i="75"/>
  <c r="R33" i="73"/>
  <c r="B60" i="75"/>
  <c r="R60" i="73"/>
  <c r="B27" i="75"/>
  <c r="R27" i="73"/>
  <c r="B32" i="75"/>
  <c r="R32" i="73"/>
  <c r="B22" i="75"/>
  <c r="R22" i="73"/>
  <c r="B47" i="75"/>
  <c r="R47" i="73"/>
  <c r="B53" i="75"/>
  <c r="R53" i="73"/>
  <c r="B56" i="75"/>
  <c r="R56" i="73"/>
  <c r="B24" i="75"/>
  <c r="R24" i="73"/>
  <c r="B30" i="75"/>
  <c r="R30" i="73"/>
  <c r="B49" i="75"/>
  <c r="R49" i="73"/>
  <c r="B25" i="75"/>
  <c r="R25" i="73"/>
  <c r="B55" i="75"/>
  <c r="R55" i="73"/>
  <c r="B23" i="75"/>
  <c r="R23" i="73"/>
  <c r="B50" i="75"/>
  <c r="R50" i="73"/>
  <c r="B48" i="75"/>
  <c r="R48" i="73"/>
  <c r="B31" i="75"/>
  <c r="R31" i="73"/>
  <c r="B59" i="75"/>
  <c r="R59" i="73"/>
  <c r="B52" i="75"/>
  <c r="R52" i="73"/>
  <c r="B20" i="75"/>
  <c r="R20" i="73"/>
  <c r="B26" i="75"/>
  <c r="R26" i="73"/>
  <c r="B21" i="75"/>
  <c r="R21" i="73"/>
  <c r="B51" i="75"/>
  <c r="R51" i="73"/>
  <c r="B5" i="75"/>
  <c r="R5" i="73"/>
  <c r="F16" i="77" s="1"/>
  <c r="B19" i="75"/>
  <c r="R19" i="73"/>
  <c r="F63" i="77" s="1"/>
  <c r="B14" i="75"/>
  <c r="R14" i="73"/>
  <c r="F19" i="77" s="1"/>
  <c r="B15" i="75"/>
  <c r="R15" i="73"/>
  <c r="F5" i="77" s="1"/>
  <c r="B16" i="75"/>
  <c r="R16" i="73"/>
  <c r="F22" i="77" s="1"/>
  <c r="B17" i="75"/>
  <c r="R17" i="73"/>
  <c r="F29" i="77" s="1"/>
  <c r="B18" i="75"/>
  <c r="R18" i="73"/>
  <c r="F55" i="77" s="1"/>
  <c r="B7" i="75"/>
  <c r="R7" i="73"/>
  <c r="F27" i="77" s="1"/>
  <c r="B8" i="75"/>
  <c r="R8" i="73"/>
  <c r="F54" i="77" s="1"/>
  <c r="B9" i="75"/>
  <c r="R9" i="73"/>
  <c r="F50" i="77" s="1"/>
  <c r="B10" i="75"/>
  <c r="R10" i="73"/>
  <c r="F24" i="77" s="1"/>
  <c r="B11" i="75"/>
  <c r="R11" i="73"/>
  <c r="F46" i="77" s="1"/>
  <c r="B12" i="75"/>
  <c r="R12" i="73"/>
  <c r="F60" i="77" s="1"/>
  <c r="B13" i="75"/>
  <c r="R13" i="73"/>
  <c r="F43" i="77" s="1"/>
  <c r="B6" i="75"/>
  <c r="R6" i="73"/>
  <c r="F11" i="77" s="1"/>
  <c r="W9" i="62"/>
  <c r="W13" i="62"/>
  <c r="W5" i="62"/>
  <c r="W11" i="62"/>
  <c r="W15" i="62"/>
  <c r="W8" i="62"/>
  <c r="W6" i="62"/>
  <c r="W12" i="62"/>
  <c r="W7" i="62"/>
  <c r="W14" i="62"/>
  <c r="W16" i="62"/>
  <c r="W10" i="62"/>
  <c r="K10" i="15"/>
  <c r="B37" i="73" s="1"/>
  <c r="M37" i="73" s="1"/>
  <c r="AP6" i="15"/>
  <c r="B35" i="73" s="1"/>
  <c r="M35" i="73" s="1"/>
  <c r="K28" i="15"/>
  <c r="K12" i="15"/>
  <c r="B38" i="73" s="1"/>
  <c r="M38" i="73" s="1"/>
  <c r="K8" i="15"/>
  <c r="B36" i="73" s="1"/>
  <c r="M36" i="73" s="1"/>
  <c r="K22" i="15"/>
  <c r="B43" i="73" s="1"/>
  <c r="M43" i="73" s="1"/>
  <c r="K26" i="15"/>
  <c r="B45" i="73" s="1"/>
  <c r="M45" i="73" s="1"/>
  <c r="K14" i="15"/>
  <c r="B39" i="73" s="1"/>
  <c r="M39" i="73" s="1"/>
  <c r="K24" i="15"/>
  <c r="B44" i="73" s="1"/>
  <c r="M44" i="73" s="1"/>
  <c r="K20" i="15"/>
  <c r="B42" i="73" s="1"/>
  <c r="M42" i="73" s="1"/>
  <c r="K18" i="15"/>
  <c r="B41" i="73" s="1"/>
  <c r="M41" i="73" s="1"/>
  <c r="B40" i="73"/>
  <c r="M40" i="73" s="1"/>
  <c r="F57" i="75" l="1"/>
  <c r="B40" i="75"/>
  <c r="B59" i="77"/>
  <c r="B42" i="75"/>
  <c r="B36" i="77"/>
  <c r="B39" i="75"/>
  <c r="B13" i="77"/>
  <c r="B43" i="75"/>
  <c r="B6" i="77"/>
  <c r="B38" i="75"/>
  <c r="B35" i="77"/>
  <c r="B35" i="75"/>
  <c r="B61" i="77"/>
  <c r="B41" i="75"/>
  <c r="B23" i="77"/>
  <c r="B44" i="75"/>
  <c r="B10" i="77"/>
  <c r="B45" i="75"/>
  <c r="B52" i="77"/>
  <c r="B36" i="75"/>
  <c r="B42" i="77"/>
  <c r="B37" i="75"/>
  <c r="B47" i="77"/>
  <c r="F51" i="75"/>
  <c r="F9" i="77"/>
  <c r="F21" i="75"/>
  <c r="F8" i="77"/>
  <c r="F26" i="75"/>
  <c r="F34" i="77"/>
  <c r="F20" i="75"/>
  <c r="F38" i="77"/>
  <c r="F52" i="75"/>
  <c r="F51" i="77"/>
  <c r="F59" i="75"/>
  <c r="F37" i="77"/>
  <c r="F31" i="75"/>
  <c r="F44" i="77"/>
  <c r="F48" i="75"/>
  <c r="F21" i="77"/>
  <c r="F50" i="75"/>
  <c r="F31" i="77"/>
  <c r="F23" i="75"/>
  <c r="F7" i="77"/>
  <c r="F55" i="75"/>
  <c r="F17" i="77"/>
  <c r="F25" i="75"/>
  <c r="F58" i="77"/>
  <c r="F49" i="75"/>
  <c r="F62" i="77"/>
  <c r="F30" i="75"/>
  <c r="F49" i="77"/>
  <c r="F24" i="75"/>
  <c r="F45" i="77"/>
  <c r="F56" i="75"/>
  <c r="F56" i="77"/>
  <c r="F53" i="75"/>
  <c r="F12" i="77"/>
  <c r="F47" i="75"/>
  <c r="F53" i="77"/>
  <c r="F22" i="75"/>
  <c r="F33" i="77"/>
  <c r="F32" i="75"/>
  <c r="F20" i="77"/>
  <c r="F27" i="75"/>
  <c r="F41" i="77"/>
  <c r="F60" i="75"/>
  <c r="F18" i="77"/>
  <c r="F33" i="75"/>
  <c r="F28" i="77"/>
  <c r="F58" i="75"/>
  <c r="F14" i="77"/>
  <c r="F34" i="75"/>
  <c r="F64" i="77"/>
  <c r="F54" i="75"/>
  <c r="F40" i="77"/>
  <c r="F28" i="75"/>
  <c r="F32" i="77"/>
  <c r="F61" i="75"/>
  <c r="F48" i="77"/>
  <c r="F62" i="75"/>
  <c r="F30" i="77"/>
  <c r="F64" i="75"/>
  <c r="F26" i="77"/>
  <c r="F63" i="75"/>
  <c r="F39" i="77"/>
  <c r="F29" i="75"/>
  <c r="F15" i="77"/>
  <c r="B46" i="73"/>
  <c r="M46" i="73" s="1"/>
  <c r="B25" i="77" s="1"/>
  <c r="O27" i="15"/>
  <c r="R45" i="73"/>
  <c r="R44" i="73"/>
  <c r="R43" i="73"/>
  <c r="R42" i="73"/>
  <c r="R41" i="73"/>
  <c r="R40" i="73"/>
  <c r="R39" i="73"/>
  <c r="R38" i="73"/>
  <c r="R37" i="73"/>
  <c r="R36" i="73"/>
  <c r="R35" i="73"/>
  <c r="F6" i="75"/>
  <c r="F13" i="75"/>
  <c r="F12" i="75"/>
  <c r="F11" i="75"/>
  <c r="F10" i="75"/>
  <c r="F9" i="75"/>
  <c r="F8" i="75"/>
  <c r="F7" i="75"/>
  <c r="F18" i="75"/>
  <c r="F17" i="75"/>
  <c r="F16" i="75"/>
  <c r="F15" i="75"/>
  <c r="F14" i="75"/>
  <c r="F19" i="75"/>
  <c r="F5" i="75"/>
  <c r="O25" i="15"/>
  <c r="O23" i="15"/>
  <c r="O21" i="15"/>
  <c r="O19" i="15"/>
  <c r="O17" i="15"/>
  <c r="O15" i="15"/>
  <c r="O13" i="15"/>
  <c r="O11" i="15"/>
  <c r="O9" i="15"/>
  <c r="O7" i="15"/>
  <c r="O5" i="15"/>
  <c r="F35" i="75" l="1"/>
  <c r="F61" i="77"/>
  <c r="F37" i="75"/>
  <c r="F47" i="77"/>
  <c r="F39" i="75"/>
  <c r="F13" i="77"/>
  <c r="F41" i="75"/>
  <c r="F23" i="77"/>
  <c r="F43" i="75"/>
  <c r="F6" i="77"/>
  <c r="F45" i="75"/>
  <c r="F52" i="77"/>
  <c r="F36" i="75"/>
  <c r="F42" i="77"/>
  <c r="F38" i="75"/>
  <c r="F35" i="77"/>
  <c r="F40" i="75"/>
  <c r="F59" i="77"/>
  <c r="F42" i="75"/>
  <c r="F36" i="77"/>
  <c r="F44" i="75"/>
  <c r="F10" i="77"/>
  <c r="T27" i="65"/>
  <c r="AU17" i="65" s="1"/>
  <c r="Y17" i="15"/>
  <c r="B46" i="75"/>
  <c r="R46" i="73"/>
  <c r="C16" i="62"/>
  <c r="O16" i="62" s="1"/>
  <c r="T27" i="66"/>
  <c r="AU17" i="66" s="1"/>
  <c r="C16" i="69"/>
  <c r="O16" i="69" s="1"/>
  <c r="T27" i="68"/>
  <c r="AU17" i="68" s="1"/>
  <c r="T25" i="66"/>
  <c r="AU16" i="66" s="1"/>
  <c r="C15" i="62"/>
  <c r="O15" i="62" s="1"/>
  <c r="C15" i="69"/>
  <c r="O15" i="69" s="1"/>
  <c r="T25" i="68"/>
  <c r="AU16" i="68" s="1"/>
  <c r="T25" i="65"/>
  <c r="AU16" i="65" s="1"/>
  <c r="Y16" i="15"/>
  <c r="T23" i="65"/>
  <c r="AU15" i="65" s="1"/>
  <c r="T23" i="68"/>
  <c r="AU15" i="68" s="1"/>
  <c r="T23" i="66"/>
  <c r="AU15" i="66" s="1"/>
  <c r="Y15" i="15"/>
  <c r="C14" i="62"/>
  <c r="O14" i="62" s="1"/>
  <c r="C14" i="69"/>
  <c r="O14" i="69" s="1"/>
  <c r="T21" i="65"/>
  <c r="AU14" i="65" s="1"/>
  <c r="C13" i="62"/>
  <c r="O13" i="62" s="1"/>
  <c r="T21" i="68"/>
  <c r="AU14" i="68" s="1"/>
  <c r="C13" i="69"/>
  <c r="O13" i="69" s="1"/>
  <c r="T21" i="66"/>
  <c r="AU14" i="66" s="1"/>
  <c r="Y14" i="15"/>
  <c r="T19" i="65"/>
  <c r="AU13" i="65" s="1"/>
  <c r="T19" i="68"/>
  <c r="AU13" i="68" s="1"/>
  <c r="Y13" i="15"/>
  <c r="C12" i="69"/>
  <c r="O12" i="69" s="1"/>
  <c r="T19" i="66"/>
  <c r="AU13" i="66" s="1"/>
  <c r="C12" i="62"/>
  <c r="O12" i="62" s="1"/>
  <c r="Y12" i="15"/>
  <c r="T17" i="68"/>
  <c r="AU12" i="68" s="1"/>
  <c r="C11" i="69"/>
  <c r="O11" i="69" s="1"/>
  <c r="T17" i="66"/>
  <c r="AU12" i="66" s="1"/>
  <c r="C11" i="62"/>
  <c r="O11" i="62" s="1"/>
  <c r="T17" i="65"/>
  <c r="AU12" i="65" s="1"/>
  <c r="C10" i="62"/>
  <c r="O10" i="62" s="1"/>
  <c r="T15" i="68"/>
  <c r="AU11" i="68" s="1"/>
  <c r="T15" i="66"/>
  <c r="AU11" i="66" s="1"/>
  <c r="C10" i="69"/>
  <c r="O10" i="69" s="1"/>
  <c r="T15" i="65"/>
  <c r="AU11" i="65" s="1"/>
  <c r="Y11" i="15"/>
  <c r="T13" i="66"/>
  <c r="AU10" i="66" s="1"/>
  <c r="Y10" i="15"/>
  <c r="C9" i="69"/>
  <c r="O9" i="69" s="1"/>
  <c r="T13" i="65"/>
  <c r="AU10" i="65" s="1"/>
  <c r="T13" i="68"/>
  <c r="AU10" i="68" s="1"/>
  <c r="C9" i="62"/>
  <c r="O9" i="62" s="1"/>
  <c r="C8" i="62"/>
  <c r="O8" i="62" s="1"/>
  <c r="T11" i="68"/>
  <c r="AU9" i="68" s="1"/>
  <c r="C8" i="69"/>
  <c r="O8" i="69" s="1"/>
  <c r="T11" i="66"/>
  <c r="AU9" i="66" s="1"/>
  <c r="T11" i="65"/>
  <c r="AU9" i="65" s="1"/>
  <c r="Y9" i="15"/>
  <c r="C7" i="62"/>
  <c r="O7" i="62" s="1"/>
  <c r="T9" i="68"/>
  <c r="AU8" i="68" s="1"/>
  <c r="C7" i="69"/>
  <c r="O7" i="69" s="1"/>
  <c r="Y8" i="15"/>
  <c r="T9" i="66"/>
  <c r="AU8" i="66" s="1"/>
  <c r="T9" i="65"/>
  <c r="AU8" i="65" s="1"/>
  <c r="T7" i="68"/>
  <c r="AU7" i="68" s="1"/>
  <c r="T7" i="66"/>
  <c r="AU7" i="66" s="1"/>
  <c r="Y7" i="15"/>
  <c r="T7" i="65"/>
  <c r="AU7" i="65" s="1"/>
  <c r="C6" i="62"/>
  <c r="O6" i="62" s="1"/>
  <c r="C6" i="69"/>
  <c r="O6" i="69" s="1"/>
  <c r="Y6" i="15"/>
  <c r="C5" i="69"/>
  <c r="O5" i="69" s="1"/>
  <c r="T5" i="68"/>
  <c r="AU6" i="68" s="1"/>
  <c r="T5" i="65"/>
  <c r="AU6" i="65" s="1"/>
  <c r="T5" i="66"/>
  <c r="AU6" i="66" s="1"/>
  <c r="C5" i="62"/>
  <c r="O5" i="62" s="1"/>
  <c r="F46" i="75" l="1"/>
  <c r="S46" i="75" s="1"/>
  <c r="U46" i="75" s="1"/>
  <c r="F25" i="77"/>
  <c r="S59" i="77" s="1"/>
  <c r="U59" i="77" s="1"/>
  <c r="AW8" i="65"/>
  <c r="AY8" i="65" s="1"/>
  <c r="AW10" i="65"/>
  <c r="AY10" i="65" s="1"/>
  <c r="AW12" i="65"/>
  <c r="AY12" i="65" s="1"/>
  <c r="AW14" i="65"/>
  <c r="AY14" i="65" s="1"/>
  <c r="AW16" i="65"/>
  <c r="AY16" i="65" s="1"/>
  <c r="AW6" i="65"/>
  <c r="AY6" i="65" s="1"/>
  <c r="AW7" i="65"/>
  <c r="AY7" i="65" s="1"/>
  <c r="AW9" i="65"/>
  <c r="AY9" i="65" s="1"/>
  <c r="AW11" i="65"/>
  <c r="AY11" i="65" s="1"/>
  <c r="AW13" i="65"/>
  <c r="AY13" i="65" s="1"/>
  <c r="AW15" i="65"/>
  <c r="AY15" i="65" s="1"/>
  <c r="AW17" i="65"/>
  <c r="AY17" i="65" s="1"/>
  <c r="AA8" i="15"/>
  <c r="AC8" i="15" s="1"/>
  <c r="AA10" i="15"/>
  <c r="AA12" i="15"/>
  <c r="AC12" i="15" s="1"/>
  <c r="AA14" i="15"/>
  <c r="AC14" i="15" s="1"/>
  <c r="AA16" i="15"/>
  <c r="AC16" i="15" s="1"/>
  <c r="AA6" i="15"/>
  <c r="AC6" i="15" s="1"/>
  <c r="AA7" i="15"/>
  <c r="AC7" i="15" s="1"/>
  <c r="AA9" i="15"/>
  <c r="AC9" i="15" s="1"/>
  <c r="AA11" i="15"/>
  <c r="AC11" i="15" s="1"/>
  <c r="AA13" i="15"/>
  <c r="AC13" i="15" s="1"/>
  <c r="AA15" i="15"/>
  <c r="AC15" i="15" s="1"/>
  <c r="AA17" i="15"/>
  <c r="AC17" i="15" s="1"/>
  <c r="AC10" i="15"/>
  <c r="V7" i="62"/>
  <c r="X7" i="62" s="1"/>
  <c r="V5" i="62"/>
  <c r="X5" i="62" s="1"/>
  <c r="V9" i="62"/>
  <c r="X9" i="62" s="1"/>
  <c r="V15" i="62"/>
  <c r="X15" i="62" s="1"/>
  <c r="V12" i="62"/>
  <c r="X12" i="62" s="1"/>
  <c r="V10" i="62"/>
  <c r="X10" i="62" s="1"/>
  <c r="V13" i="62"/>
  <c r="X13" i="62" s="1"/>
  <c r="V11" i="62"/>
  <c r="X11" i="62" s="1"/>
  <c r="V6" i="62"/>
  <c r="X6" i="62" s="1"/>
  <c r="V8" i="62"/>
  <c r="X8" i="62" s="1"/>
  <c r="V14" i="62"/>
  <c r="X14" i="62" s="1"/>
  <c r="V16" i="62"/>
  <c r="X16" i="62" s="1"/>
  <c r="V7" i="69"/>
  <c r="X7" i="69" s="1"/>
  <c r="V15" i="69"/>
  <c r="X15" i="69" s="1"/>
  <c r="V13" i="69"/>
  <c r="X13" i="69" s="1"/>
  <c r="V8" i="69"/>
  <c r="X8" i="69" s="1"/>
  <c r="V16" i="69"/>
  <c r="X16" i="69" s="1"/>
  <c r="V14" i="69"/>
  <c r="X14" i="69" s="1"/>
  <c r="V9" i="69"/>
  <c r="X9" i="69" s="1"/>
  <c r="V5" i="69"/>
  <c r="X5" i="69" s="1"/>
  <c r="V11" i="69"/>
  <c r="X11" i="69" s="1"/>
  <c r="V10" i="69"/>
  <c r="X10" i="69" s="1"/>
  <c r="V6" i="69"/>
  <c r="X6" i="69" s="1"/>
  <c r="V12" i="69"/>
  <c r="X12" i="69" s="1"/>
  <c r="AW14" i="66"/>
  <c r="AY14" i="66" s="1"/>
  <c r="AW12" i="66"/>
  <c r="AY12" i="66" s="1"/>
  <c r="AW12" i="68"/>
  <c r="AY12" i="68" s="1"/>
  <c r="AW11" i="66"/>
  <c r="AY11" i="66" s="1"/>
  <c r="AW8" i="68"/>
  <c r="AY8" i="68" s="1"/>
  <c r="AW17" i="66"/>
  <c r="AY17" i="66" s="1"/>
  <c r="AW7" i="66"/>
  <c r="AY7" i="66" s="1"/>
  <c r="AW13" i="66"/>
  <c r="AY13" i="66" s="1"/>
  <c r="AW11" i="68"/>
  <c r="AY11" i="68" s="1"/>
  <c r="AW9" i="66"/>
  <c r="AY9" i="66" s="1"/>
  <c r="AW15" i="68"/>
  <c r="AY15" i="68" s="1"/>
  <c r="AW10" i="68"/>
  <c r="AY10" i="68" s="1"/>
  <c r="AW14" i="68"/>
  <c r="AY14" i="68" s="1"/>
  <c r="AW16" i="68"/>
  <c r="AY16" i="68" s="1"/>
  <c r="AW17" i="68"/>
  <c r="AY17" i="68" s="1"/>
  <c r="AW13" i="68"/>
  <c r="AY13" i="68" s="1"/>
  <c r="AW9" i="68"/>
  <c r="AY9" i="68" s="1"/>
  <c r="AW10" i="66"/>
  <c r="AY10" i="66" s="1"/>
  <c r="AW7" i="68"/>
  <c r="AY7" i="68" s="1"/>
  <c r="AW6" i="68"/>
  <c r="AY6" i="68" s="1"/>
  <c r="AW6" i="66"/>
  <c r="AY6" i="66" s="1"/>
  <c r="AW8" i="66"/>
  <c r="AY8" i="66" s="1"/>
  <c r="AW15" i="66"/>
  <c r="AY15" i="66" s="1"/>
  <c r="AW16" i="66"/>
  <c r="AY16" i="66" s="1"/>
  <c r="S9" i="75" l="1"/>
  <c r="U9" i="75" s="1"/>
  <c r="S45" i="75"/>
  <c r="U45" i="75" s="1"/>
  <c r="S10" i="75"/>
  <c r="U10" i="75" s="1"/>
  <c r="S40" i="75"/>
  <c r="U40" i="75" s="1"/>
  <c r="S48" i="77"/>
  <c r="U48" i="77" s="1"/>
  <c r="S23" i="77"/>
  <c r="U23" i="77" s="1"/>
  <c r="S42" i="77"/>
  <c r="U42" i="77" s="1"/>
  <c r="S52" i="77"/>
  <c r="U52" i="77" s="1"/>
  <c r="S9" i="77"/>
  <c r="U9" i="77" s="1"/>
  <c r="S18" i="77"/>
  <c r="U18" i="77" s="1"/>
  <c r="S49" i="77"/>
  <c r="U49" i="77" s="1"/>
  <c r="S7" i="77"/>
  <c r="U7" i="77" s="1"/>
  <c r="S35" i="77"/>
  <c r="U35" i="77" s="1"/>
  <c r="S49" i="75"/>
  <c r="U49" i="75" s="1"/>
  <c r="S8" i="75"/>
  <c r="U8" i="75" s="1"/>
  <c r="S29" i="75"/>
  <c r="U29" i="75" s="1"/>
  <c r="S53" i="75"/>
  <c r="U53" i="75" s="1"/>
  <c r="S50" i="75"/>
  <c r="U50" i="75" s="1"/>
  <c r="S21" i="75"/>
  <c r="U21" i="75" s="1"/>
  <c r="S30" i="75"/>
  <c r="U30" i="75" s="1"/>
  <c r="S37" i="75"/>
  <c r="U37" i="75" s="1"/>
  <c r="S61" i="75"/>
  <c r="U61" i="75" s="1"/>
  <c r="S16" i="75"/>
  <c r="U16" i="75" s="1"/>
  <c r="S11" i="75"/>
  <c r="U11" i="75" s="1"/>
  <c r="S31" i="75"/>
  <c r="U31" i="75" s="1"/>
  <c r="S47" i="75"/>
  <c r="U47" i="75" s="1"/>
  <c r="S59" i="75"/>
  <c r="U59" i="75" s="1"/>
  <c r="S34" i="75"/>
  <c r="U34" i="75" s="1"/>
  <c r="S12" i="75"/>
  <c r="U12" i="75" s="1"/>
  <c r="S20" i="75"/>
  <c r="U20" i="75" s="1"/>
  <c r="S17" i="75"/>
  <c r="U17" i="75" s="1"/>
  <c r="S13" i="75"/>
  <c r="U13" i="75" s="1"/>
  <c r="S25" i="75"/>
  <c r="U25" i="75" s="1"/>
  <c r="S33" i="75"/>
  <c r="U33" i="75" s="1"/>
  <c r="S41" i="75"/>
  <c r="U41" i="75" s="1"/>
  <c r="S5" i="75"/>
  <c r="U5" i="75" s="1"/>
  <c r="S14" i="75"/>
  <c r="U14" i="75" s="1"/>
  <c r="S22" i="75"/>
  <c r="U22" i="75" s="1"/>
  <c r="S38" i="75"/>
  <c r="U38" i="75" s="1"/>
  <c r="S64" i="75"/>
  <c r="U64" i="75" s="1"/>
  <c r="S24" i="75"/>
  <c r="U24" i="75" s="1"/>
  <c r="S56" i="75"/>
  <c r="U56" i="75" s="1"/>
  <c r="S15" i="75"/>
  <c r="U15" i="75" s="1"/>
  <c r="S23" i="75"/>
  <c r="U23" i="75" s="1"/>
  <c r="S39" i="75"/>
  <c r="U39" i="75" s="1"/>
  <c r="S55" i="75"/>
  <c r="U55" i="75" s="1"/>
  <c r="S6" i="75"/>
  <c r="U6" i="75" s="1"/>
  <c r="S54" i="75"/>
  <c r="U54" i="75" s="1"/>
  <c r="S48" i="75"/>
  <c r="U48" i="75" s="1"/>
  <c r="S7" i="75"/>
  <c r="U7" i="75" s="1"/>
  <c r="S57" i="75"/>
  <c r="U57" i="75" s="1"/>
  <c r="S27" i="75"/>
  <c r="U27" i="75" s="1"/>
  <c r="S35" i="75"/>
  <c r="U35" i="75" s="1"/>
  <c r="S43" i="75"/>
  <c r="U43" i="75" s="1"/>
  <c r="S51" i="75"/>
  <c r="U51" i="75" s="1"/>
  <c r="S63" i="75"/>
  <c r="U63" i="75" s="1"/>
  <c r="S18" i="75"/>
  <c r="U18" i="75" s="1"/>
  <c r="S26" i="75"/>
  <c r="U26" i="75" s="1"/>
  <c r="S42" i="75"/>
  <c r="U42" i="75" s="1"/>
  <c r="S60" i="75"/>
  <c r="U60" i="75" s="1"/>
  <c r="S32" i="75"/>
  <c r="U32" i="75" s="1"/>
  <c r="S58" i="75"/>
  <c r="U58" i="75" s="1"/>
  <c r="S51" i="77"/>
  <c r="U51" i="77" s="1"/>
  <c r="S25" i="77"/>
  <c r="U25" i="77" s="1"/>
  <c r="S43" i="77"/>
  <c r="U43" i="77" s="1"/>
  <c r="S31" i="77"/>
  <c r="U31" i="77" s="1"/>
  <c r="S14" i="77"/>
  <c r="U14" i="77" s="1"/>
  <c r="S37" i="77"/>
  <c r="U37" i="77" s="1"/>
  <c r="S26" i="77"/>
  <c r="U26" i="77" s="1"/>
  <c r="S19" i="77"/>
  <c r="U19" i="77" s="1"/>
  <c r="S44" i="77"/>
  <c r="U44" i="77" s="1"/>
  <c r="S60" i="77"/>
  <c r="U60" i="77" s="1"/>
  <c r="S15" i="77"/>
  <c r="U15" i="77" s="1"/>
  <c r="S13" i="77"/>
  <c r="U13" i="77" s="1"/>
  <c r="S40" i="77"/>
  <c r="U40" i="77" s="1"/>
  <c r="S36" i="77"/>
  <c r="U36" i="77" s="1"/>
  <c r="S41" i="77"/>
  <c r="U41" i="77" s="1"/>
  <c r="S33" i="77"/>
  <c r="U33" i="77" s="1"/>
  <c r="S19" i="75"/>
  <c r="U19" i="75" s="1"/>
  <c r="S28" i="75"/>
  <c r="U28" i="75" s="1"/>
  <c r="S44" i="75"/>
  <c r="U44" i="75" s="1"/>
  <c r="S62" i="75"/>
  <c r="U62" i="75" s="1"/>
  <c r="S36" i="75"/>
  <c r="U36" i="75" s="1"/>
  <c r="S52" i="75"/>
  <c r="U52" i="75" s="1"/>
  <c r="S39" i="77"/>
  <c r="U39" i="77" s="1"/>
  <c r="S54" i="77"/>
  <c r="U54" i="77" s="1"/>
  <c r="S16" i="77"/>
  <c r="U16" i="77" s="1"/>
  <c r="S64" i="77"/>
  <c r="U64" i="77" s="1"/>
  <c r="S11" i="77"/>
  <c r="U11" i="77" s="1"/>
  <c r="S34" i="77"/>
  <c r="U34" i="77" s="1"/>
  <c r="S58" i="77"/>
  <c r="U58" i="77" s="1"/>
  <c r="S62" i="77"/>
  <c r="U62" i="77" s="1"/>
  <c r="S6" i="77"/>
  <c r="U6" i="77" s="1"/>
  <c r="S53" i="77"/>
  <c r="U53" i="77" s="1"/>
  <c r="S21" i="77"/>
  <c r="U21" i="77" s="1"/>
  <c r="S29" i="77"/>
  <c r="U29" i="77" s="1"/>
  <c r="S30" i="77"/>
  <c r="U30" i="77" s="1"/>
  <c r="S47" i="77"/>
  <c r="U47" i="77" s="1"/>
  <c r="S57" i="77"/>
  <c r="U57" i="77" s="1"/>
  <c r="S17" i="77"/>
  <c r="U17" i="77" s="1"/>
  <c r="S38" i="77"/>
  <c r="U38" i="77" s="1"/>
  <c r="S27" i="77"/>
  <c r="U27" i="77" s="1"/>
  <c r="S55" i="77"/>
  <c r="U55" i="77" s="1"/>
  <c r="S46" i="77"/>
  <c r="U46" i="77" s="1"/>
  <c r="S24" i="77"/>
  <c r="U24" i="77" s="1"/>
  <c r="S45" i="77"/>
  <c r="U45" i="77" s="1"/>
  <c r="S61" i="77"/>
  <c r="U61" i="77" s="1"/>
  <c r="S56" i="77"/>
  <c r="U56" i="77" s="1"/>
  <c r="S12" i="77"/>
  <c r="U12" i="77" s="1"/>
  <c r="S63" i="77"/>
  <c r="U63" i="77" s="1"/>
  <c r="S5" i="77"/>
  <c r="U5" i="77" s="1"/>
  <c r="S20" i="77"/>
  <c r="U20" i="77" s="1"/>
  <c r="S10" i="77"/>
  <c r="U10" i="77" s="1"/>
  <c r="S28" i="77"/>
  <c r="U28" i="77" s="1"/>
  <c r="S8" i="77"/>
  <c r="U8" i="77" s="1"/>
  <c r="S50" i="77"/>
  <c r="U50" i="77" s="1"/>
  <c r="S32" i="77"/>
  <c r="U32" i="77" s="1"/>
  <c r="S22" i="77"/>
  <c r="U22" i="77" s="1"/>
  <c r="AD6" i="15"/>
  <c r="Q5" i="15" s="1"/>
  <c r="E5" i="62" s="1"/>
  <c r="AZ14" i="65"/>
  <c r="V21" i="65" s="1"/>
  <c r="AD9" i="15"/>
  <c r="Q11" i="15" s="1"/>
  <c r="E8" i="62" s="1"/>
  <c r="AD13" i="15"/>
  <c r="Q19" i="15" s="1"/>
  <c r="AD16" i="15"/>
  <c r="Q25" i="15" s="1"/>
  <c r="AD14" i="15"/>
  <c r="Q21" i="15" s="1"/>
  <c r="E13" i="69" s="1"/>
  <c r="AD7" i="15"/>
  <c r="Q7" i="15" s="1"/>
  <c r="E6" i="69" s="1"/>
  <c r="AZ8" i="65"/>
  <c r="V9" i="65" s="1"/>
  <c r="AZ12" i="65"/>
  <c r="AZ11" i="65"/>
  <c r="AZ6" i="65"/>
  <c r="V5" i="65" s="1"/>
  <c r="AZ9" i="65"/>
  <c r="V11" i="65" s="1"/>
  <c r="AD17" i="15"/>
  <c r="Q27" i="15" s="1"/>
  <c r="E16" i="62" s="1"/>
  <c r="AZ17" i="65"/>
  <c r="V27" i="65" s="1"/>
  <c r="AD11" i="15"/>
  <c r="Q15" i="15" s="1"/>
  <c r="E10" i="69" s="1"/>
  <c r="AD8" i="15"/>
  <c r="Q9" i="15" s="1"/>
  <c r="AD12" i="15"/>
  <c r="Q17" i="15" s="1"/>
  <c r="E11" i="69" s="1"/>
  <c r="AD15" i="15"/>
  <c r="Q23" i="15" s="1"/>
  <c r="AD10" i="15"/>
  <c r="Q13" i="15" s="1"/>
  <c r="E9" i="69" s="1"/>
  <c r="AZ10" i="65"/>
  <c r="V13" i="65" s="1"/>
  <c r="AZ16" i="65"/>
  <c r="V25" i="65" s="1"/>
  <c r="AZ15" i="65"/>
  <c r="V23" i="65" s="1"/>
  <c r="AZ7" i="65"/>
  <c r="V7" i="65" s="1"/>
  <c r="AZ13" i="65"/>
  <c r="V19" i="65" s="1"/>
  <c r="V17" i="65"/>
  <c r="V15" i="65"/>
  <c r="AA13" i="62"/>
  <c r="Q13" i="62" s="1"/>
  <c r="AA7" i="62"/>
  <c r="Q7" i="62" s="1"/>
  <c r="AA11" i="62"/>
  <c r="Q11" i="62" s="1"/>
  <c r="AA10" i="62"/>
  <c r="Q10" i="62" s="1"/>
  <c r="AA12" i="62"/>
  <c r="Q12" i="62" s="1"/>
  <c r="AA16" i="62"/>
  <c r="Q16" i="62" s="1"/>
  <c r="AA14" i="62"/>
  <c r="Q14" i="62" s="1"/>
  <c r="AA15" i="62"/>
  <c r="Q15" i="62" s="1"/>
  <c r="AA8" i="62"/>
  <c r="Q8" i="62" s="1"/>
  <c r="AA9" i="62"/>
  <c r="Q9" i="62" s="1"/>
  <c r="AA6" i="62"/>
  <c r="Q6" i="62" s="1"/>
  <c r="AA5" i="62"/>
  <c r="Q5" i="62" s="1"/>
  <c r="AA9" i="69"/>
  <c r="Q9" i="69" s="1"/>
  <c r="AA6" i="69"/>
  <c r="Q6" i="69" s="1"/>
  <c r="AA13" i="69"/>
  <c r="Q13" i="69" s="1"/>
  <c r="AA10" i="69"/>
  <c r="Q10" i="69" s="1"/>
  <c r="AA5" i="69"/>
  <c r="Q5" i="69" s="1"/>
  <c r="AA14" i="69"/>
  <c r="Q14" i="69" s="1"/>
  <c r="AA16" i="69"/>
  <c r="Q16" i="69" s="1"/>
  <c r="AA12" i="69"/>
  <c r="Q12" i="69" s="1"/>
  <c r="AA8" i="69"/>
  <c r="Q8" i="69" s="1"/>
  <c r="AA15" i="69"/>
  <c r="Q15" i="69" s="1"/>
  <c r="AA11" i="69"/>
  <c r="Q11" i="69" s="1"/>
  <c r="AA7" i="69"/>
  <c r="Q7" i="69" s="1"/>
  <c r="AZ8" i="66"/>
  <c r="V9" i="66" s="1"/>
  <c r="AZ15" i="68"/>
  <c r="V23" i="68" s="1"/>
  <c r="AZ17" i="66"/>
  <c r="V27" i="66" s="1"/>
  <c r="AZ11" i="66"/>
  <c r="V15" i="66" s="1"/>
  <c r="AZ10" i="68"/>
  <c r="V13" i="68" s="1"/>
  <c r="AZ12" i="68"/>
  <c r="V17" i="68" s="1"/>
  <c r="AZ8" i="68"/>
  <c r="V9" i="68" s="1"/>
  <c r="AZ6" i="68"/>
  <c r="V5" i="68" s="1"/>
  <c r="AZ7" i="68"/>
  <c r="V7" i="68" s="1"/>
  <c r="AZ16" i="68"/>
  <c r="V25" i="68" s="1"/>
  <c r="AZ9" i="68"/>
  <c r="V11" i="68" s="1"/>
  <c r="AZ16" i="66"/>
  <c r="V25" i="66" s="1"/>
  <c r="AZ11" i="68"/>
  <c r="V15" i="68" s="1"/>
  <c r="AZ14" i="68"/>
  <c r="V21" i="68" s="1"/>
  <c r="AZ17" i="68"/>
  <c r="V27" i="68" s="1"/>
  <c r="AZ6" i="66"/>
  <c r="V5" i="66" s="1"/>
  <c r="AZ13" i="68"/>
  <c r="V19" i="68" s="1"/>
  <c r="AZ9" i="66"/>
  <c r="V11" i="66" s="1"/>
  <c r="AZ15" i="66"/>
  <c r="V23" i="66" s="1"/>
  <c r="AZ13" i="66"/>
  <c r="V19" i="66" s="1"/>
  <c r="AZ7" i="66"/>
  <c r="V7" i="66" s="1"/>
  <c r="AZ10" i="66"/>
  <c r="V13" i="66" s="1"/>
  <c r="AZ14" i="66"/>
  <c r="V21" i="66" s="1"/>
  <c r="AZ12" i="66"/>
  <c r="V17" i="66" s="1"/>
  <c r="V25" i="75" l="1"/>
  <c r="H25" i="75" s="1"/>
  <c r="V43" i="75"/>
  <c r="H43" i="75" s="1"/>
  <c r="V23" i="75"/>
  <c r="H23" i="75" s="1"/>
  <c r="V41" i="75"/>
  <c r="H41" i="75" s="1"/>
  <c r="V61" i="75"/>
  <c r="H61" i="75" s="1"/>
  <c r="V5" i="75"/>
  <c r="H5" i="75" s="1"/>
  <c r="V62" i="75"/>
  <c r="H62" i="75" s="1"/>
  <c r="V58" i="75"/>
  <c r="H58" i="75" s="1"/>
  <c r="V15" i="75"/>
  <c r="H15" i="75" s="1"/>
  <c r="V55" i="75"/>
  <c r="H55" i="75" s="1"/>
  <c r="V33" i="75"/>
  <c r="H33" i="75" s="1"/>
  <c r="V47" i="75"/>
  <c r="H47" i="75" s="1"/>
  <c r="V49" i="75"/>
  <c r="H49" i="75" s="1"/>
  <c r="V35" i="75"/>
  <c r="H35" i="75" s="1"/>
  <c r="V31" i="75"/>
  <c r="H31" i="75" s="1"/>
  <c r="V21" i="75"/>
  <c r="H21" i="75" s="1"/>
  <c r="V32" i="77"/>
  <c r="V52" i="75"/>
  <c r="H52" i="75" s="1"/>
  <c r="V63" i="75"/>
  <c r="H63" i="75" s="1"/>
  <c r="V27" i="75"/>
  <c r="H27" i="75" s="1"/>
  <c r="V64" i="75"/>
  <c r="H64" i="75" s="1"/>
  <c r="V13" i="75"/>
  <c r="H13" i="75" s="1"/>
  <c r="V11" i="75"/>
  <c r="H11" i="75" s="1"/>
  <c r="V53" i="75"/>
  <c r="H53" i="75" s="1"/>
  <c r="V37" i="75"/>
  <c r="H37" i="75" s="1"/>
  <c r="V39" i="75"/>
  <c r="H39" i="75" s="1"/>
  <c r="V57" i="75"/>
  <c r="H57" i="75" s="1"/>
  <c r="V9" i="75"/>
  <c r="H9" i="75" s="1"/>
  <c r="V51" i="75"/>
  <c r="H51" i="75" s="1"/>
  <c r="V7" i="75"/>
  <c r="H7" i="75" s="1"/>
  <c r="V45" i="75"/>
  <c r="H45" i="75" s="1"/>
  <c r="V29" i="75"/>
  <c r="H29" i="75" s="1"/>
  <c r="V17" i="75"/>
  <c r="H17" i="75" s="1"/>
  <c r="V19" i="75"/>
  <c r="H19" i="75" s="1"/>
  <c r="V59" i="75"/>
  <c r="H59" i="75" s="1"/>
  <c r="V9" i="77"/>
  <c r="V7" i="77"/>
  <c r="V22" i="77"/>
  <c r="V50" i="77"/>
  <c r="V28" i="77"/>
  <c r="V20" i="77"/>
  <c r="V63" i="77"/>
  <c r="V56" i="77"/>
  <c r="V45" i="77"/>
  <c r="V46" i="77"/>
  <c r="V27" i="77"/>
  <c r="V17" i="77"/>
  <c r="V47" i="77"/>
  <c r="V29" i="77"/>
  <c r="V53" i="77"/>
  <c r="V62" i="77"/>
  <c r="V34" i="77"/>
  <c r="V64" i="77"/>
  <c r="V54" i="77"/>
  <c r="V51" i="77"/>
  <c r="V49" i="77"/>
  <c r="V19" i="77"/>
  <c r="V37" i="77"/>
  <c r="V31" i="77"/>
  <c r="V25" i="77"/>
  <c r="V39" i="77"/>
  <c r="V36" i="75"/>
  <c r="H36" i="75" s="1"/>
  <c r="V44" i="75"/>
  <c r="H44" i="75" s="1"/>
  <c r="V60" i="75"/>
  <c r="H60" i="75" s="1"/>
  <c r="V54" i="75"/>
  <c r="H54" i="75" s="1"/>
  <c r="V50" i="75"/>
  <c r="H50" i="75" s="1"/>
  <c r="V46" i="75"/>
  <c r="H46" i="75" s="1"/>
  <c r="V42" i="75"/>
  <c r="H42" i="75" s="1"/>
  <c r="V38" i="75"/>
  <c r="H38" i="75" s="1"/>
  <c r="V34" i="75"/>
  <c r="H34" i="75" s="1"/>
  <c r="V30" i="75"/>
  <c r="H30" i="75" s="1"/>
  <c r="V26" i="75"/>
  <c r="H26" i="75" s="1"/>
  <c r="V22" i="75"/>
  <c r="H22" i="75" s="1"/>
  <c r="V6" i="75"/>
  <c r="H6" i="75" s="1"/>
  <c r="V10" i="75"/>
  <c r="H10" i="75" s="1"/>
  <c r="V18" i="75"/>
  <c r="H18" i="75" s="1"/>
  <c r="V14" i="75"/>
  <c r="H14" i="75" s="1"/>
  <c r="V56" i="75"/>
  <c r="H56" i="75" s="1"/>
  <c r="V48" i="75"/>
  <c r="H48" i="75" s="1"/>
  <c r="V40" i="75"/>
  <c r="H40" i="75" s="1"/>
  <c r="V32" i="75"/>
  <c r="H32" i="75" s="1"/>
  <c r="V24" i="75"/>
  <c r="H24" i="75" s="1"/>
  <c r="V20" i="75"/>
  <c r="H20" i="75" s="1"/>
  <c r="V12" i="75"/>
  <c r="H12" i="75" s="1"/>
  <c r="V8" i="75"/>
  <c r="H8" i="75" s="1"/>
  <c r="V16" i="75"/>
  <c r="H16" i="75" s="1"/>
  <c r="V41" i="77"/>
  <c r="V40" i="77"/>
  <c r="V42" i="77"/>
  <c r="V23" i="77"/>
  <c r="V52" i="77"/>
  <c r="V8" i="77"/>
  <c r="V10" i="77"/>
  <c r="V5" i="77"/>
  <c r="V12" i="77"/>
  <c r="V61" i="77"/>
  <c r="V24" i="77"/>
  <c r="V55" i="77"/>
  <c r="V38" i="77"/>
  <c r="V57" i="77"/>
  <c r="V30" i="77"/>
  <c r="V21" i="77"/>
  <c r="V6" i="77"/>
  <c r="V58" i="77"/>
  <c r="V11" i="77"/>
  <c r="V16" i="77"/>
  <c r="V15" i="77"/>
  <c r="V60" i="77"/>
  <c r="V44" i="77"/>
  <c r="V26" i="77"/>
  <c r="V14" i="77"/>
  <c r="H42" i="77" s="1"/>
  <c r="V43" i="77"/>
  <c r="V28" i="75"/>
  <c r="H28" i="75" s="1"/>
  <c r="V33" i="77"/>
  <c r="V36" i="77"/>
  <c r="V13" i="77"/>
  <c r="V35" i="77"/>
  <c r="V18" i="77"/>
  <c r="V48" i="77"/>
  <c r="V59" i="77"/>
  <c r="E5" i="69"/>
  <c r="E13" i="62"/>
  <c r="E7" i="62"/>
  <c r="E6" i="62"/>
  <c r="E9" i="62"/>
  <c r="E8" i="69"/>
  <c r="E7" i="69"/>
  <c r="E11" i="62"/>
  <c r="E10" i="62"/>
  <c r="E12" i="69"/>
  <c r="E12" i="62"/>
  <c r="E14" i="62"/>
  <c r="E14" i="69"/>
  <c r="E15" i="69"/>
  <c r="E15" i="62"/>
  <c r="E16" i="69"/>
  <c r="H33" i="77" l="1"/>
  <c r="H10" i="77"/>
  <c r="H9" i="77"/>
  <c r="H54" i="77"/>
  <c r="H48" i="77"/>
  <c r="H57" i="77"/>
  <c r="H58" i="77"/>
  <c r="H23" i="77"/>
  <c r="H64" i="77"/>
  <c r="H7" i="77"/>
  <c r="H14" i="77"/>
  <c r="H27" i="77"/>
  <c r="H43" i="77"/>
  <c r="H55" i="77"/>
  <c r="H20" i="77"/>
  <c r="H25" i="77"/>
  <c r="H12" i="77"/>
  <c r="H24" i="77"/>
  <c r="H37" i="77"/>
  <c r="H34" i="77"/>
  <c r="H28" i="77"/>
  <c r="H63" i="77"/>
  <c r="H18" i="77"/>
  <c r="H22" i="77"/>
  <c r="H39" i="77"/>
  <c r="H8" i="77"/>
  <c r="H45" i="77"/>
  <c r="H59" i="77"/>
  <c r="H53" i="77"/>
  <c r="H41" i="77"/>
  <c r="H16" i="77"/>
  <c r="H52" i="77"/>
  <c r="H19" i="77"/>
  <c r="H21" i="77"/>
  <c r="H47" i="77"/>
  <c r="H61" i="77"/>
  <c r="H26" i="77"/>
  <c r="H5" i="77"/>
  <c r="H51" i="77"/>
  <c r="H46" i="77"/>
  <c r="H32" i="77"/>
  <c r="H49" i="77"/>
  <c r="H17" i="77"/>
  <c r="H35" i="77"/>
  <c r="H60" i="77"/>
  <c r="H11" i="77"/>
  <c r="H36" i="77"/>
  <c r="H40" i="77"/>
  <c r="H13" i="77"/>
  <c r="H44" i="77"/>
  <c r="H6" i="77"/>
  <c r="H30" i="77"/>
  <c r="H15" i="77"/>
  <c r="H62" i="77"/>
  <c r="H56" i="77"/>
  <c r="H50" i="77"/>
  <c r="H38" i="77"/>
  <c r="H31" i="77"/>
  <c r="H29" i="77"/>
</calcChain>
</file>

<file path=xl/sharedStrings.xml><?xml version="1.0" encoding="utf-8"?>
<sst xmlns="http://schemas.openxmlformats.org/spreadsheetml/2006/main" count="647" uniqueCount="211">
  <si>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</si>
  <si>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</si>
  <si>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</si>
  <si>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</si>
  <si>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</si>
  <si>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</si>
  <si>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</si>
  <si>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</si>
  <si>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</si>
  <si>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</si>
  <si>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</si>
  <si>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</si>
  <si>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</si>
  <si>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</si>
  <si>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</si>
  <si>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</si>
  <si>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</si>
  <si>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</si>
  <si>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</si>
  <si>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Hlavný rozhodca : Miloslav PROCHÁZKA                     Garant RADY : ………………………….            Riaditeľ preteku : ........................................</t>
  </si>
  <si>
    <t>*</t>
  </si>
  <si>
    <t>POCITANIE PORADIA</t>
  </si>
  <si>
    <t>POCITANIE PRETEKAROV SEKTOR   A</t>
  </si>
  <si>
    <t>POCITANIE PRETEKAROV SEKTOR   B</t>
  </si>
  <si>
    <t>POCITANIE PRETEKAROV SEKTOR   C</t>
  </si>
  <si>
    <t>POCITANIE PRETEKAROV SEKTOR   D</t>
  </si>
  <si>
    <t>diskval</t>
  </si>
  <si>
    <t>meno ucastnika C5</t>
  </si>
  <si>
    <t xml:space="preserve"> V Ý S L E D K Y    D R U Ž S T I E V  P O   P R V O M  D V O J K O L E</t>
  </si>
  <si>
    <t>Názov Tímu</t>
  </si>
  <si>
    <t>Pretekár1</t>
  </si>
  <si>
    <t>Pretekár2</t>
  </si>
  <si>
    <t>Pretekár3</t>
  </si>
  <si>
    <t>Pretekár4</t>
  </si>
  <si>
    <t>Pretekár5</t>
  </si>
  <si>
    <t>Pretekár6</t>
  </si>
  <si>
    <t>Pretekár7</t>
  </si>
  <si>
    <t>Pretekár8</t>
  </si>
  <si>
    <t>číslo reg.preukazu</t>
  </si>
  <si>
    <t>Vladimír Freund</t>
  </si>
  <si>
    <t>Norbert Németh</t>
  </si>
  <si>
    <t>TRESTY</t>
  </si>
  <si>
    <t>D</t>
  </si>
  <si>
    <t>Z</t>
  </si>
  <si>
    <t>C</t>
  </si>
  <si>
    <t>diskvalifikovaný</t>
  </si>
  <si>
    <t>žltá karta</t>
  </si>
  <si>
    <t>červená karta</t>
  </si>
  <si>
    <t>prazdna bunka</t>
  </si>
  <si>
    <t>CELKOVÉ PORADIE</t>
  </si>
  <si>
    <t>Súčet umiestnení</t>
  </si>
  <si>
    <t>CIPS Body</t>
  </si>
  <si>
    <t xml:space="preserve"> CELKOVE PORADIE</t>
  </si>
  <si>
    <t>Ľudovít Tamáš</t>
  </si>
  <si>
    <t>Martin Slezák</t>
  </si>
  <si>
    <t>Pavel Madro</t>
  </si>
  <si>
    <t>Vladimír Buchan</t>
  </si>
  <si>
    <t>Pavel Brašeň</t>
  </si>
  <si>
    <t>Tomáš Németh</t>
  </si>
  <si>
    <t>Peter Hrubiak</t>
  </si>
  <si>
    <t>Milan Gažo</t>
  </si>
  <si>
    <t>Zoltán Nagy</t>
  </si>
  <si>
    <t>Jaroslav Haššo</t>
  </si>
  <si>
    <t>Branislav Kriška</t>
  </si>
  <si>
    <t>Martin Haššo</t>
  </si>
  <si>
    <t>Milan Zelenák</t>
  </si>
  <si>
    <t>Pavol Matula</t>
  </si>
  <si>
    <t>Milan Melichar</t>
  </si>
  <si>
    <t>Alexander Pónya</t>
  </si>
  <si>
    <t>Milan Michlík</t>
  </si>
  <si>
    <t>Peter Labát</t>
  </si>
  <si>
    <t>Marián Hasoň</t>
  </si>
  <si>
    <t>Ján Lantaj</t>
  </si>
  <si>
    <t>Marek Gergel</t>
  </si>
  <si>
    <t>Lubomír Krekáč</t>
  </si>
  <si>
    <t>Juraj Krekáč</t>
  </si>
  <si>
    <t>Peter Králik</t>
  </si>
  <si>
    <t>Peter Baránek</t>
  </si>
  <si>
    <t>Rastislav Dudr</t>
  </si>
  <si>
    <t>Jozef Gyukovits</t>
  </si>
  <si>
    <t>Štefan Pupák</t>
  </si>
  <si>
    <t>Pavol Kovács</t>
  </si>
  <si>
    <t>Jozef Vígh ml.</t>
  </si>
  <si>
    <t>Jozef Vígh st.</t>
  </si>
  <si>
    <t>Richard Bartakovics</t>
  </si>
  <si>
    <t>Juraj Bartakovics</t>
  </si>
  <si>
    <t>Attila Jarábek</t>
  </si>
  <si>
    <t>Daniel Thuroczy</t>
  </si>
  <si>
    <t>Peter Hašuk</t>
  </si>
  <si>
    <t>Miloš Galgóci ml.</t>
  </si>
  <si>
    <t>Kristián Szikonya</t>
  </si>
  <si>
    <t>Ján Tárnok</t>
  </si>
  <si>
    <t>Dávid Kopinec</t>
  </si>
  <si>
    <t>Gabriel Drozdík</t>
  </si>
  <si>
    <t>Pavol Dóka</t>
  </si>
  <si>
    <t>Milan Pálinkaš</t>
  </si>
  <si>
    <t>Peter Bendík</t>
  </si>
  <si>
    <t>Ján Grecula</t>
  </si>
  <si>
    <t>Karol Polák</t>
  </si>
  <si>
    <t>Milan Štefan</t>
  </si>
  <si>
    <t>1. Liga  LRU - Fee</t>
  </si>
  <si>
    <t>Ivan Perbecký</t>
  </si>
  <si>
    <t>Alex. Tomanovics</t>
  </si>
  <si>
    <t>Hlavný rozhodca : Miloslav Procházka                      Garant RADY : Ján  Lantaj                 Riaditeľ preteku : Viliam  Ottinger</t>
  </si>
  <si>
    <r>
      <t xml:space="preserve"> </t>
    </r>
    <r>
      <rPr>
        <sz val="14"/>
        <rFont val="Times New Roman"/>
        <family val="1"/>
        <charset val="238"/>
      </rPr>
      <t>Miesto preteku</t>
    </r>
    <r>
      <rPr>
        <b/>
        <sz val="14"/>
        <rFont val="Times New Roman"/>
        <family val="1"/>
        <charset val="238"/>
      </rPr>
      <t xml:space="preserve">: Hlohovec Váh č. 4 Madunický kanál        </t>
    </r>
    <r>
      <rPr>
        <sz val="14"/>
        <rFont val="Times New Roman"/>
        <family val="1"/>
        <charset val="238"/>
      </rPr>
      <t xml:space="preserve"> Dátum : 6. 9. 2014</t>
    </r>
    <r>
      <rPr>
        <b/>
        <sz val="14"/>
        <rFont val="Times New Roman"/>
        <family val="1"/>
        <charset val="238"/>
      </rPr>
      <t xml:space="preserve">     </t>
    </r>
    <r>
      <rPr>
        <sz val="14"/>
        <rFont val="Times New Roman"/>
        <family val="1"/>
        <charset val="238"/>
      </rPr>
      <t>Poradie preteku</t>
    </r>
    <r>
      <rPr>
        <b/>
        <sz val="14"/>
        <rFont val="Times New Roman"/>
        <family val="1"/>
        <charset val="238"/>
      </rPr>
      <t xml:space="preserve">:  </t>
    </r>
    <r>
      <rPr>
        <b/>
        <sz val="16"/>
        <rFont val="Times New Roman"/>
        <family val="1"/>
        <charset val="238"/>
      </rPr>
      <t xml:space="preserve">  3 </t>
    </r>
    <r>
      <rPr>
        <b/>
        <sz val="20"/>
        <rFont val="Times New Roman"/>
        <family val="1"/>
        <charset val="238"/>
      </rPr>
      <t xml:space="preserve">    </t>
    </r>
  </si>
  <si>
    <t>Pretek č. 3</t>
  </si>
  <si>
    <t>Pretek č. 4</t>
  </si>
  <si>
    <t>Umiest- nenie</t>
  </si>
  <si>
    <t>Pora-  die</t>
  </si>
  <si>
    <t>Hlavný rozhodca : Miloslav PROCHÁZKA                      Garant RADY :   Ján  LANTAJ              Riaditeľ preteku : Viliam  OTTINGER</t>
  </si>
  <si>
    <t xml:space="preserve"> V Ý S L E D K Y    D R U Ž S T I E V       L R U  -  F e e d e r      2 0 1 4</t>
  </si>
  <si>
    <t>Dominik Gaža</t>
  </si>
  <si>
    <t>Miesto</t>
  </si>
  <si>
    <t>Meno a priezvisko</t>
  </si>
  <si>
    <t>Družstvo</t>
  </si>
  <si>
    <t>Váha v g.</t>
  </si>
  <si>
    <t>Podpis</t>
  </si>
  <si>
    <t>por.</t>
  </si>
  <si>
    <t>Vedúci skupiny pre váženie :</t>
  </si>
  <si>
    <t>.........................................................</t>
  </si>
  <si>
    <t>por</t>
  </si>
  <si>
    <t>meno</t>
  </si>
  <si>
    <r>
      <rPr>
        <sz val="14"/>
        <rFont val="Times New Roman"/>
        <family val="1"/>
        <charset val="238"/>
      </rPr>
      <t xml:space="preserve">Dátum : </t>
    </r>
    <r>
      <rPr>
        <b/>
        <sz val="14"/>
        <rFont val="Times New Roman"/>
        <family val="1"/>
        <charset val="238"/>
      </rPr>
      <t xml:space="preserve"> </t>
    </r>
    <r>
      <rPr>
        <b/>
        <sz val="16"/>
        <rFont val="Times New Roman"/>
        <family val="1"/>
        <charset val="238"/>
      </rPr>
      <t>7.9.2014</t>
    </r>
  </si>
  <si>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</si>
  <si>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r>
      <rPr>
        <sz val="12"/>
        <rFont val="Times New Roman"/>
        <family val="1"/>
        <charset val="238"/>
      </rPr>
      <t>Miesto preteku</t>
    </r>
    <r>
      <rPr>
        <b/>
        <sz val="12"/>
        <rFont val="Times New Roman"/>
        <family val="1"/>
        <charset val="238"/>
      </rPr>
      <t>: Hlohovec Váh č. 4 Madunický kanál</t>
    </r>
  </si>
  <si>
    <t>Jozef Gyurkovits</t>
  </si>
  <si>
    <t>Vladimír Lieskay</t>
  </si>
  <si>
    <t>MSR LRU - Fee</t>
  </si>
  <si>
    <t>Jednotlivci II</t>
  </si>
  <si>
    <t>Denis Rovenský</t>
  </si>
  <si>
    <t>Andrej Kasan</t>
  </si>
  <si>
    <t>Hlohovec Browning</t>
  </si>
  <si>
    <t>Ján Slašťan</t>
  </si>
  <si>
    <t>Dalibor Amrich</t>
  </si>
  <si>
    <t>Štefan Jusinko</t>
  </si>
  <si>
    <t>Filip Konkoľ</t>
  </si>
  <si>
    <t>Dolný Kubín</t>
  </si>
  <si>
    <t>Jednotlivci III</t>
  </si>
  <si>
    <t>Martin Ninčák</t>
  </si>
  <si>
    <t>Erik Starec</t>
  </si>
  <si>
    <t>Váženie   sektor  " A "    pretek č. 1</t>
  </si>
  <si>
    <t>Dátum: 3.10.2015</t>
  </si>
  <si>
    <t>Miesto preteku: Bytča</t>
  </si>
  <si>
    <t>Váženie   sektor  " B "    pretek č. 1</t>
  </si>
  <si>
    <t>Váženie   sektor  " C "    pretek č. 1</t>
  </si>
  <si>
    <t>Váženie   sektor  " D "    pretek č. 1</t>
  </si>
  <si>
    <t>Váženie   sektor  " A "    pretek č. 2</t>
  </si>
  <si>
    <t>Dátum: 4.10.2015</t>
  </si>
  <si>
    <t>Váženie   sektor  " D "    pretek č. 2</t>
  </si>
  <si>
    <t>Váženie   sektor  " C "    pretek č. 2</t>
  </si>
  <si>
    <t>Váženie   sektor  " B "    pretek č. 2</t>
  </si>
  <si>
    <t>P1</t>
  </si>
  <si>
    <t>P2</t>
  </si>
  <si>
    <t>Meno</t>
  </si>
  <si>
    <t>Vaha</t>
  </si>
  <si>
    <t>Umiest</t>
  </si>
  <si>
    <t>Por</t>
  </si>
  <si>
    <t>CELKOM</t>
  </si>
  <si>
    <t>PRETEK  1</t>
  </si>
  <si>
    <t>PRETEK  2</t>
  </si>
  <si>
    <t>CIPS           Body</t>
  </si>
  <si>
    <t>Miroslav Kosmeľ</t>
  </si>
  <si>
    <t>Leonard Vajdulák</t>
  </si>
  <si>
    <t>Jozef Púčik</t>
  </si>
  <si>
    <t>Peter Palko</t>
  </si>
  <si>
    <t>Patrik Molnár</t>
  </si>
  <si>
    <t>Martin Križan</t>
  </si>
  <si>
    <t>Košice AZ Rybár-Browning</t>
  </si>
  <si>
    <t>Róbet Feču</t>
  </si>
  <si>
    <t>Sereď</t>
  </si>
  <si>
    <t>Miloš Galgóci ml</t>
  </si>
  <si>
    <t>Ľud. Scheibenreif</t>
  </si>
  <si>
    <t>Bratislava 2 Trabucco</t>
  </si>
  <si>
    <t>Milan Melichár</t>
  </si>
  <si>
    <t>Alexander Ponya</t>
  </si>
  <si>
    <t>Gejza Deszkas</t>
  </si>
  <si>
    <t>Bratislava 5 FT Abramis</t>
  </si>
  <si>
    <t>Košice Sensas - Feedercentrum</t>
  </si>
  <si>
    <t>Ján Beniš</t>
  </si>
  <si>
    <t>Peter Bakič</t>
  </si>
  <si>
    <t>Košice Cassovia</t>
  </si>
  <si>
    <t>Martin Petroci</t>
  </si>
  <si>
    <t>Peter Meszároš</t>
  </si>
  <si>
    <t>Bratislava 1 AWAS</t>
  </si>
  <si>
    <t>Marián Hason</t>
  </si>
  <si>
    <t>Pavol Madro</t>
  </si>
  <si>
    <t>Marek Gergeľ</t>
  </si>
  <si>
    <t>Galanta Sensas</t>
  </si>
  <si>
    <t>Jozef Vígh st</t>
  </si>
  <si>
    <t>Tomáš Szabo</t>
  </si>
  <si>
    <t>Bálint Foró</t>
  </si>
  <si>
    <t>Považská Bystrica Browning</t>
  </si>
  <si>
    <t>Jaroslav Bednár</t>
  </si>
  <si>
    <t>David Kopinec</t>
  </si>
  <si>
    <t>Galanta Masterfish</t>
  </si>
  <si>
    <t>Marek Slamka</t>
  </si>
  <si>
    <t>Matej Buchan</t>
  </si>
  <si>
    <t>Peter Poročák</t>
  </si>
  <si>
    <t>Igor Psota</t>
  </si>
  <si>
    <t>Miroslav Začko</t>
  </si>
  <si>
    <t>Milan Palinkáš</t>
  </si>
  <si>
    <t>Vladimír Hojstric</t>
  </si>
  <si>
    <t>XX</t>
  </si>
  <si>
    <t>YY</t>
  </si>
  <si>
    <t>ZZ</t>
  </si>
  <si>
    <r>
      <t xml:space="preserve"> </t>
    </r>
    <r>
      <rPr>
        <sz val="14"/>
        <rFont val="Times New Roman"/>
        <family val="1"/>
        <charset val="238"/>
      </rPr>
      <t>Miesto preteku</t>
    </r>
    <r>
      <rPr>
        <b/>
        <sz val="14"/>
        <rFont val="Times New Roman"/>
        <family val="1"/>
        <charset val="238"/>
      </rPr>
      <t xml:space="preserve">: Pov.Bystrica          </t>
    </r>
    <r>
      <rPr>
        <sz val="14"/>
        <rFont val="Times New Roman"/>
        <family val="1"/>
        <charset val="238"/>
      </rPr>
      <t xml:space="preserve"> Dátum : </t>
    </r>
    <r>
      <rPr>
        <b/>
        <sz val="14"/>
        <rFont val="Times New Roman"/>
        <family val="1"/>
        <charset val="238"/>
      </rPr>
      <t xml:space="preserve"> 15.10.2016                         </t>
    </r>
    <r>
      <rPr>
        <sz val="14"/>
        <rFont val="Times New Roman"/>
        <family val="1"/>
        <charset val="238"/>
      </rPr>
      <t>Poradie preteku</t>
    </r>
    <r>
      <rPr>
        <b/>
        <sz val="14"/>
        <rFont val="Times New Roman"/>
        <family val="1"/>
        <charset val="238"/>
      </rPr>
      <t xml:space="preserve">:     </t>
    </r>
    <r>
      <rPr>
        <b/>
        <sz val="20"/>
        <rFont val="Times New Roman"/>
        <family val="1"/>
        <charset val="238"/>
      </rPr>
      <t xml:space="preserve"> </t>
    </r>
    <r>
      <rPr>
        <b/>
        <sz val="14"/>
        <rFont val="Times New Roman"/>
        <family val="1"/>
        <charset val="238"/>
      </rPr>
      <t xml:space="preserve"> 1 </t>
    </r>
  </si>
  <si>
    <t>Hlavný rozhodca :  Hupka vl.         Garant RADY : Lantaj Ján         Riaditeľ preteku :  Vecel Vl.</t>
  </si>
  <si>
    <r>
      <t xml:space="preserve"> </t>
    </r>
    <r>
      <rPr>
        <sz val="14"/>
        <rFont val="Times New Roman"/>
        <family val="1"/>
        <charset val="238"/>
      </rPr>
      <t>Miesto preteku</t>
    </r>
    <r>
      <rPr>
        <b/>
        <sz val="14"/>
        <rFont val="Times New Roman"/>
        <family val="1"/>
        <charset val="238"/>
      </rPr>
      <t xml:space="preserve">: Pov. Bystrica         </t>
    </r>
    <r>
      <rPr>
        <sz val="14"/>
        <rFont val="Times New Roman"/>
        <family val="1"/>
        <charset val="238"/>
      </rPr>
      <t xml:space="preserve"> Dátum : 16</t>
    </r>
    <r>
      <rPr>
        <b/>
        <sz val="14"/>
        <rFont val="Times New Roman"/>
        <family val="1"/>
        <charset val="238"/>
      </rPr>
      <t xml:space="preserve">.10.2016                         </t>
    </r>
    <r>
      <rPr>
        <sz val="14"/>
        <rFont val="Times New Roman"/>
        <family val="1"/>
        <charset val="238"/>
      </rPr>
      <t>Poradie preteku</t>
    </r>
    <r>
      <rPr>
        <b/>
        <sz val="14"/>
        <rFont val="Times New Roman"/>
        <family val="1"/>
        <charset val="238"/>
      </rPr>
      <t>:       2</t>
    </r>
    <r>
      <rPr>
        <b/>
        <sz val="20"/>
        <rFont val="Times New Roman"/>
        <family val="1"/>
        <charset val="238"/>
      </rPr>
      <t xml:space="preserve"> </t>
    </r>
  </si>
  <si>
    <t>Jednotlivci I</t>
  </si>
  <si>
    <t>MMSR LRU - Feeder 2016  Považská Bystrica</t>
  </si>
  <si>
    <t>Hlavný rozhodca :  Hupka Vl                   Garant RADY : Lantaj Ján       Riaditeľ preteku :  Vecel Vl.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</si>
</sst>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0"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b/>
      <sz val="8"/>
      <name val="Times New Roman"/>
      <family val="1"/>
      <charset val="238"/>
    </font>
    <font>
      <sz val="16"/>
      <name val="Times New Roman"/>
      <family val="1"/>
      <charset val="238"/>
    </font>
    <font>
      <sz val="9"/>
      <name val="Times New Roman"/>
      <family val="1"/>
      <charset val="238"/>
    </font>
    <font>
      <sz val="16"/>
      <name val="Arial"/>
      <family val="2"/>
      <charset val="238"/>
    </font>
  </fonts>
  <fills count="2">
    <fill>
      <patternFill patternType="none"/>
    </fill>
    <fill>
      <patternFill patternType="gray125"/>
    </fill>
  </fills>
  <borders count="84">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s>
  <cellStyleXfs count="1">
    <xf numFmtId="0" fontId="0" fillId="0" borderId="0"/>
  </cellStyleXfs>
  <cellXfs count="318">
    <xf numFmtId="0" fontId="0" fillId="0" borderId="0" xfId="0"/>
    <xf numFmtId="0" fontId="4" fillId="0" borderId="0" xfId="0" applyFont="1"/>
    <xf numFmtId="0" fontId="4" fillId="0" borderId="1" xfId="0" applyFont="1" applyBorder="1" applyAlignment="1">
      <alignment horizontal="center" vertical="center"/>
    </xf>
    <xf numFmtId="0" fontId="4" fillId="0" borderId="0" xfId="0" applyFont="1" applyBorder="1"/>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applyBorder="1"/>
    <xf numFmtId="1" fontId="0" fillId="0" borderId="2" xfId="0" applyNumberFormat="1" applyBorder="1"/>
    <xf numFmtId="3" fontId="13" fillId="0" borderId="43" xfId="0" applyNumberFormat="1" applyFont="1" applyBorder="1"/>
    <xf numFmtId="0" fontId="13" fillId="0" borderId="0" xfId="0" applyFont="1"/>
    <xf numFmtId="164" fontId="20" fillId="0" borderId="25" xfId="0" applyNumberFormat="1" applyFont="1" applyBorder="1"/>
    <xf numFmtId="164" fontId="20" fillId="0" borderId="24" xfId="0" applyNumberFormat="1" applyFont="1" applyBorder="1"/>
    <xf numFmtId="0" fontId="20" fillId="0" borderId="25" xfId="0" applyFont="1" applyBorder="1"/>
    <xf numFmtId="0" fontId="20" fillId="0" borderId="24" xfId="0" applyFont="1" applyBorder="1"/>
    <xf numFmtId="0" fontId="11" fillId="0" borderId="0" xfId="0" applyFont="1" applyBorder="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3" fontId="13" fillId="0" borderId="0" xfId="0" applyNumberFormat="1" applyFont="1" applyFill="1" applyBorder="1"/>
    <xf numFmtId="0" fontId="0" fillId="0" borderId="0" xfId="0" applyFill="1" applyBorder="1"/>
    <xf numFmtId="164" fontId="20" fillId="0" borderId="25" xfId="0" applyNumberFormat="1" applyFont="1" applyFill="1" applyBorder="1"/>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NumberFormat="1" applyFont="1" applyBorder="1" applyAlignment="1" applyProtection="1">
      <alignment horizontal="center" vertical="center"/>
      <protection hidden="1"/>
    </xf>
    <xf numFmtId="0" fontId="2" fillId="0" borderId="36" xfId="0"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47" xfId="0" applyFont="1" applyBorder="1"/>
    <xf numFmtId="0" fontId="13" fillId="0" borderId="20" xfId="0" applyFont="1" applyBorder="1"/>
    <xf numFmtId="0" fontId="13" fillId="0" borderId="48" xfId="0" applyFont="1" applyBorder="1"/>
    <xf numFmtId="0" fontId="0" fillId="0" borderId="21" xfId="0" applyBorder="1"/>
    <xf numFmtId="0" fontId="0" fillId="0" borderId="22" xfId="0" applyBorder="1"/>
    <xf numFmtId="0" fontId="0" fillId="0" borderId="49"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3" fillId="0" borderId="22" xfId="0" applyFont="1" applyBorder="1"/>
    <xf numFmtId="0" fontId="4" fillId="0" borderId="6" xfId="0" applyFont="1" applyBorder="1" applyAlignment="1" applyProtection="1">
      <alignment horizontal="center" vertical="center"/>
      <protection hidden="1"/>
    </xf>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0" borderId="13" xfId="0" applyFont="1" applyFill="1" applyBorder="1" applyAlignment="1" applyProtection="1">
      <alignment horizontal="center" vertical="center"/>
      <protection locked="0" hidden="1"/>
    </xf>
    <xf numFmtId="0" fontId="18"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11" fillId="0" borderId="0" xfId="0" applyFont="1" applyBorder="1" applyAlignme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Border="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Border="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19" fillId="0" borderId="20" xfId="0" applyFont="1" applyBorder="1"/>
    <xf numFmtId="0" fontId="4" fillId="0" borderId="49" xfId="0" applyFont="1" applyBorder="1" applyAlignment="1">
      <alignment horizontal="center" vertical="center"/>
    </xf>
    <xf numFmtId="0" fontId="4" fillId="0" borderId="21" xfId="0" applyFont="1" applyBorder="1" applyAlignment="1">
      <alignment horizontal="center" vertical="center"/>
    </xf>
    <xf numFmtId="0" fontId="0" fillId="0" borderId="0" xfId="0" applyAlignment="1">
      <alignment horizontal="center" vertical="center"/>
    </xf>
    <xf numFmtId="0" fontId="11" fillId="0" borderId="17" xfId="0" applyFont="1" applyBorder="1" applyAlignment="1">
      <alignment horizontal="center" vertical="center"/>
    </xf>
    <xf numFmtId="0" fontId="11" fillId="0" borderId="15" xfId="0" applyFont="1" applyBorder="1" applyAlignment="1">
      <alignment horizontal="center" vertical="center"/>
    </xf>
    <xf numFmtId="0" fontId="3" fillId="0" borderId="4" xfId="0" applyFont="1" applyBorder="1" applyAlignment="1">
      <alignment horizontal="center" vertical="center"/>
    </xf>
    <xf numFmtId="0" fontId="11" fillId="0" borderId="19" xfId="0" applyFont="1" applyBorder="1"/>
    <xf numFmtId="0" fontId="11" fillId="0" borderId="13" xfId="0" applyFont="1" applyBorder="1"/>
    <xf numFmtId="0" fontId="11" fillId="0" borderId="14"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center" vertical="center"/>
    </xf>
    <xf numFmtId="0" fontId="11" fillId="0" borderId="18" xfId="0" applyFont="1" applyBorder="1"/>
    <xf numFmtId="0" fontId="3" fillId="0" borderId="80" xfId="0" applyFont="1" applyBorder="1" applyAlignment="1">
      <alignment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11" fillId="0" borderId="34" xfId="0" applyFont="1" applyBorder="1"/>
    <xf numFmtId="0" fontId="11" fillId="0" borderId="31" xfId="0" applyFont="1" applyBorder="1" applyAlignment="1">
      <alignment horizontal="center" vertical="center"/>
    </xf>
    <xf numFmtId="0" fontId="3" fillId="0" borderId="62" xfId="0" applyFont="1" applyBorder="1" applyAlignment="1">
      <alignment horizontal="center" vertical="center"/>
    </xf>
    <xf numFmtId="3" fontId="11" fillId="0" borderId="15" xfId="0" applyNumberFormat="1" applyFont="1" applyBorder="1" applyAlignment="1">
      <alignment horizontal="center" vertical="center"/>
    </xf>
    <xf numFmtId="3" fontId="11" fillId="0" borderId="17" xfId="0" applyNumberFormat="1" applyFont="1" applyBorder="1" applyAlignment="1">
      <alignment horizontal="center" vertical="center"/>
    </xf>
    <xf numFmtId="3" fontId="11" fillId="0" borderId="14" xfId="0" applyNumberFormat="1" applyFont="1" applyBorder="1" applyAlignment="1">
      <alignment horizontal="center" vertical="center"/>
    </xf>
    <xf numFmtId="3" fontId="11" fillId="0" borderId="31" xfId="0" applyNumberFormat="1" applyFont="1" applyBorder="1" applyAlignment="1">
      <alignment horizontal="center" vertical="center"/>
    </xf>
    <xf numFmtId="0" fontId="4" fillId="0" borderId="49" xfId="0" applyFont="1" applyBorder="1" applyAlignment="1">
      <alignment horizontal="center" vertical="center"/>
    </xf>
    <xf numFmtId="0" fontId="4" fillId="0" borderId="21" xfId="0" applyFont="1" applyBorder="1" applyAlignment="1">
      <alignment horizontal="center" vertical="center"/>
    </xf>
    <xf numFmtId="0" fontId="13" fillId="0" borderId="20" xfId="0" applyFont="1" applyFill="1" applyBorder="1"/>
    <xf numFmtId="0" fontId="0" fillId="0" borderId="21" xfId="0" applyFill="1" applyBorder="1"/>
    <xf numFmtId="0" fontId="0" fillId="0" borderId="22" xfId="0" applyFill="1" applyBorder="1"/>
    <xf numFmtId="0" fontId="13" fillId="0" borderId="47" xfId="0" applyFont="1" applyFill="1" applyBorder="1"/>
    <xf numFmtId="0" fontId="13" fillId="0" borderId="21" xfId="0" applyFont="1" applyFill="1" applyBorder="1"/>
    <xf numFmtId="0" fontId="13" fillId="0" borderId="22" xfId="0" applyFont="1" applyFill="1" applyBorder="1"/>
    <xf numFmtId="0" fontId="13" fillId="0" borderId="48" xfId="0" applyFont="1" applyFill="1" applyBorder="1"/>
    <xf numFmtId="3" fontId="0" fillId="0" borderId="0" xfId="0" applyNumberFormat="1" applyAlignment="1">
      <alignment horizontal="center" vertical="center"/>
    </xf>
    <xf numFmtId="0" fontId="2" fillId="0" borderId="23" xfId="0" applyFont="1" applyBorder="1" applyAlignment="1" applyProtection="1">
      <alignment horizontal="center" vertical="center" wrapText="1"/>
      <protection hidden="1"/>
    </xf>
    <xf numFmtId="0" fontId="20" fillId="0" borderId="24"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23" xfId="0" applyFont="1" applyFill="1" applyBorder="1" applyAlignment="1" applyProtection="1">
      <alignment horizontal="center" vertical="center" wrapText="1"/>
      <protection hidden="1"/>
    </xf>
    <xf numFmtId="0" fontId="20" fillId="0" borderId="24" xfId="0" applyFont="1" applyFill="1" applyBorder="1" applyAlignment="1">
      <alignment horizontal="center" vertical="center" wrapText="1"/>
    </xf>
    <xf numFmtId="0" fontId="10" fillId="0" borderId="33" xfId="0" applyFont="1" applyBorder="1" applyAlignment="1" applyProtection="1">
      <alignment horizontal="center" vertical="center"/>
      <protection locked="0" hidden="1"/>
    </xf>
    <xf numFmtId="0" fontId="9" fillId="0" borderId="37" xfId="0" applyFont="1" applyBorder="1" applyAlignment="1">
      <alignment horizontal="center" vertical="center"/>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3" fontId="10" fillId="0" borderId="38" xfId="0" applyNumberFormat="1" applyFont="1" applyBorder="1" applyAlignment="1" applyProtection="1">
      <alignment horizontal="center" vertical="center"/>
      <protection hidden="1"/>
    </xf>
    <xf numFmtId="3" fontId="10" fillId="0" borderId="39" xfId="0" applyNumberFormat="1"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3" fillId="0" borderId="41" xfId="0" applyFont="1" applyBorder="1" applyAlignment="1"/>
    <xf numFmtId="0" fontId="0" fillId="0" borderId="42" xfId="0" applyBorder="1" applyAlignment="1"/>
    <xf numFmtId="0" fontId="0" fillId="0" borderId="23" xfId="0" applyBorder="1" applyAlignment="1"/>
    <xf numFmtId="0" fontId="12" fillId="0" borderId="40" xfId="0" applyFont="1" applyBorder="1" applyAlignment="1" applyProtection="1">
      <alignment horizontal="center" vertical="center"/>
      <protection hidden="1"/>
    </xf>
    <xf numFmtId="0" fontId="11" fillId="0" borderId="42" xfId="0" applyFont="1" applyBorder="1" applyAlignment="1" applyProtection="1">
      <alignment horizontal="left"/>
      <protection locked="0" hidden="1"/>
    </xf>
    <xf numFmtId="0" fontId="1" fillId="0" borderId="44" xfId="0" applyFont="1" applyBorder="1" applyAlignment="1" applyProtection="1">
      <alignment horizontal="center" vertical="center"/>
      <protection hidden="1"/>
    </xf>
    <xf numFmtId="0" fontId="1" fillId="0" borderId="45" xfId="0" applyFont="1" applyBorder="1" applyAlignment="1" applyProtection="1">
      <alignment horizontal="center" vertical="center"/>
      <protection hidden="1"/>
    </xf>
    <xf numFmtId="0" fontId="1" fillId="0" borderId="45" xfId="0" applyFont="1" applyBorder="1" applyAlignment="1" applyProtection="1">
      <alignment horizontal="left"/>
      <protection locked="0" hidden="1"/>
    </xf>
    <xf numFmtId="0" fontId="1" fillId="0" borderId="46" xfId="0" applyFont="1" applyBorder="1" applyAlignment="1" applyProtection="1">
      <alignment horizontal="left"/>
      <protection locked="0"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2" fillId="0" borderId="38" xfId="0" applyFont="1" applyBorder="1" applyAlignment="1" applyProtection="1">
      <alignment horizontal="center" vertical="center" textRotation="90" wrapText="1"/>
      <protection hidden="1"/>
    </xf>
    <xf numFmtId="0" fontId="2" fillId="0" borderId="40" xfId="0" applyFont="1" applyBorder="1" applyAlignment="1" applyProtection="1">
      <alignment horizontal="center" vertical="center" textRotation="90" wrapText="1"/>
      <protection hidden="1"/>
    </xf>
    <xf numFmtId="0" fontId="2" fillId="0" borderId="39" xfId="0" applyFont="1" applyBorder="1" applyAlignment="1" applyProtection="1">
      <alignment horizontal="center" vertical="center" textRotation="90" wrapText="1"/>
      <protection hidden="1"/>
    </xf>
    <xf numFmtId="0" fontId="26" fillId="0" borderId="40" xfId="0" applyFont="1" applyBorder="1" applyAlignment="1" applyProtection="1">
      <alignment horizontal="center" vertical="center" textRotation="90"/>
      <protection hidden="1"/>
    </xf>
    <xf numFmtId="0" fontId="10" fillId="0" borderId="37" xfId="0" applyFont="1" applyBorder="1" applyAlignment="1" applyProtection="1">
      <alignment horizontal="center" vertical="center"/>
      <protection locked="0" hidden="1"/>
    </xf>
    <xf numFmtId="0" fontId="10" fillId="0" borderId="33" xfId="0" applyFont="1" applyFill="1" applyBorder="1" applyAlignment="1" applyProtection="1">
      <alignment horizontal="center" vertical="center"/>
      <protection locked="0" hidden="1"/>
    </xf>
    <xf numFmtId="0" fontId="10" fillId="0" borderId="37" xfId="0" applyFont="1" applyFill="1" applyBorder="1" applyAlignment="1" applyProtection="1">
      <alignment horizontal="center" vertical="center"/>
      <protection locked="0" hidden="1"/>
    </xf>
    <xf numFmtId="165" fontId="15" fillId="0" borderId="0" xfId="0" applyNumberFormat="1" applyFont="1" applyBorder="1" applyAlignment="1" applyProtection="1">
      <alignment horizontal="center" vertical="center"/>
      <protection hidden="1"/>
    </xf>
    <xf numFmtId="0" fontId="0" fillId="0" borderId="0" xfId="0" applyBorder="1" applyAlignment="1">
      <alignment horizontal="center" vertical="center"/>
    </xf>
    <xf numFmtId="3" fontId="15" fillId="0" borderId="0" xfId="0" applyNumberFormat="1" applyFont="1" applyBorder="1" applyAlignment="1" applyProtection="1">
      <alignment horizontal="center" vertical="center"/>
      <protection hidden="1"/>
    </xf>
    <xf numFmtId="0" fontId="14" fillId="0" borderId="0" xfId="0" applyFont="1" applyBorder="1" applyAlignment="1" applyProtection="1">
      <alignment horizontal="center" vertical="center"/>
      <protection hidden="1"/>
    </xf>
    <xf numFmtId="0" fontId="1" fillId="0" borderId="38" xfId="0" applyFont="1" applyBorder="1" applyAlignment="1" applyProtection="1">
      <alignment horizontal="center" vertical="center"/>
      <protection hidden="1"/>
    </xf>
    <xf numFmtId="0" fontId="1" fillId="0" borderId="39" xfId="0" applyFont="1" applyBorder="1" applyAlignment="1" applyProtection="1">
      <alignment horizontal="center" vertical="center"/>
      <protection hidden="1"/>
    </xf>
    <xf numFmtId="0" fontId="1" fillId="0" borderId="44" xfId="0" applyFont="1" applyBorder="1" applyAlignment="1" applyProtection="1">
      <alignment horizontal="center"/>
      <protection hidden="1"/>
    </xf>
    <xf numFmtId="0" fontId="1" fillId="0" borderId="45" xfId="0" applyFont="1" applyBorder="1" applyAlignment="1" applyProtection="1">
      <alignment horizontal="center"/>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6" fillId="0" borderId="40" xfId="0" applyFont="1" applyBorder="1" applyAlignment="1" applyProtection="1">
      <alignment horizontal="center" vertical="center" textRotation="90"/>
      <protection hidden="1"/>
    </xf>
    <xf numFmtId="0" fontId="28" fillId="0" borderId="33" xfId="0" applyFont="1" applyBorder="1" applyAlignment="1" applyProtection="1">
      <alignment horizontal="center" vertical="center"/>
      <protection locked="0" hidden="1"/>
    </xf>
    <xf numFmtId="0" fontId="28" fillId="0" borderId="37" xfId="0" applyFont="1" applyBorder="1" applyAlignment="1">
      <alignment horizontal="center" vertical="center"/>
    </xf>
    <xf numFmtId="0" fontId="23" fillId="0" borderId="0" xfId="0" applyFont="1" applyAlignment="1">
      <alignment wrapText="1"/>
    </xf>
    <xf numFmtId="0" fontId="1" fillId="0" borderId="47" xfId="0" applyFont="1" applyBorder="1" applyAlignment="1">
      <alignment horizontal="center" vertical="center"/>
    </xf>
    <xf numFmtId="0" fontId="1" fillId="0" borderId="20" xfId="0" applyFont="1" applyBorder="1" applyAlignment="1">
      <alignment horizontal="center" vertical="center"/>
    </xf>
    <xf numFmtId="0" fontId="1" fillId="0" borderId="48" xfId="0" applyFont="1" applyBorder="1" applyAlignment="1">
      <alignment horizontal="center" vertical="center"/>
    </xf>
    <xf numFmtId="0" fontId="27" fillId="0" borderId="33"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83"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6"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165" fontId="6" fillId="0" borderId="38" xfId="0" applyNumberFormat="1" applyFont="1" applyBorder="1" applyAlignment="1" applyProtection="1">
      <alignment horizontal="center" vertical="center"/>
      <protection hidden="1"/>
    </xf>
    <xf numFmtId="0" fontId="6" fillId="0" borderId="39" xfId="0" applyFont="1" applyBorder="1" applyAlignment="1">
      <alignment horizontal="center" vertical="center"/>
    </xf>
    <xf numFmtId="3" fontId="6" fillId="0" borderId="38" xfId="0" applyNumberFormat="1" applyFont="1" applyBorder="1" applyAlignment="1" applyProtection="1">
      <alignment horizontal="center" vertical="center"/>
      <protection hidden="1"/>
    </xf>
    <xf numFmtId="3" fontId="6" fillId="0" borderId="39" xfId="0" applyNumberFormat="1" applyFont="1" applyBorder="1" applyAlignment="1" applyProtection="1">
      <alignment horizontal="center" vertical="center"/>
      <protection hidden="1"/>
    </xf>
    <xf numFmtId="0" fontId="5" fillId="0" borderId="38" xfId="0" applyFont="1" applyFill="1" applyBorder="1" applyAlignment="1" applyProtection="1">
      <alignment horizontal="center" vertical="center"/>
      <protection hidden="1"/>
    </xf>
    <xf numFmtId="0" fontId="5" fillId="0" borderId="39" xfId="0" applyFont="1" applyFill="1" applyBorder="1" applyAlignment="1" applyProtection="1">
      <alignment horizontal="center" vertical="center"/>
      <protection hidden="1"/>
    </xf>
    <xf numFmtId="0" fontId="11" fillId="0" borderId="0" xfId="0" applyFont="1" applyBorder="1" applyAlignment="1" applyProtection="1">
      <alignment horizontal="left"/>
      <protection locked="0"/>
    </xf>
    <xf numFmtId="0" fontId="0" fillId="0" borderId="0" xfId="0" applyAlignment="1" applyProtection="1">
      <alignment horizontal="left"/>
      <protection locked="0"/>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61"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1" fillId="0" borderId="45" xfId="0" applyFont="1" applyBorder="1" applyAlignment="1" applyProtection="1">
      <alignment horizontal="left" vertical="center"/>
      <protection locked="0" hidden="1"/>
    </xf>
    <xf numFmtId="0" fontId="1" fillId="0" borderId="46" xfId="0" applyFont="1" applyBorder="1" applyAlignment="1" applyProtection="1">
      <alignment horizontal="left" vertical="center"/>
      <protection locked="0" hidden="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0" fillId="0" borderId="37" xfId="0" applyBorder="1" applyAlignment="1">
      <alignment horizontal="center" vertical="center"/>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165" fontId="15" fillId="0" borderId="38" xfId="0" applyNumberFormat="1" applyFont="1" applyBorder="1" applyAlignment="1" applyProtection="1">
      <alignment horizontal="center" vertical="center"/>
      <protection hidden="1"/>
    </xf>
    <xf numFmtId="165" fontId="15" fillId="0" borderId="39" xfId="0" applyNumberFormat="1" applyFont="1" applyBorder="1" applyAlignment="1" applyProtection="1">
      <alignment horizontal="center" vertical="center"/>
      <protection hidden="1"/>
    </xf>
    <xf numFmtId="0" fontId="11" fillId="0" borderId="0" xfId="0" applyFont="1" applyBorder="1" applyAlignment="1" applyProtection="1">
      <alignment horizontal="left"/>
      <protection locked="0"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3" fillId="0" borderId="43" xfId="0" applyFont="1" applyBorder="1" applyAlignment="1">
      <alignment horizontal="center" vertical="center"/>
    </xf>
    <xf numFmtId="0" fontId="1" fillId="0" borderId="70" xfId="0" applyFont="1" applyBorder="1" applyAlignment="1"/>
    <xf numFmtId="0" fontId="0" fillId="0" borderId="71" xfId="0" applyBorder="1" applyAlignment="1"/>
    <xf numFmtId="0" fontId="1" fillId="0" borderId="73" xfId="0" applyFont="1" applyBorder="1" applyAlignment="1"/>
    <xf numFmtId="0" fontId="0" fillId="0" borderId="74" xfId="0" applyBorder="1" applyAlignment="1"/>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applyAlignment="1"/>
    <xf numFmtId="0" fontId="0" fillId="0" borderId="76" xfId="0" applyBorder="1" applyAlignment="1"/>
    <xf numFmtId="0" fontId="1" fillId="0" borderId="77" xfId="0" applyFont="1" applyBorder="1" applyAlignment="1"/>
    <xf numFmtId="0" fontId="0" fillId="0" borderId="78" xfId="0" applyBorder="1" applyAlignment="1"/>
    <xf numFmtId="0" fontId="7" fillId="0" borderId="70" xfId="0" applyFont="1" applyBorder="1" applyAlignment="1"/>
    <xf numFmtId="0" fontId="29" fillId="0" borderId="71" xfId="0" applyFont="1" applyBorder="1" applyAlignment="1"/>
    <xf numFmtId="0" fontId="7" fillId="0" borderId="73" xfId="0" applyFont="1" applyBorder="1" applyAlignment="1"/>
    <xf numFmtId="0" fontId="29" fillId="0" borderId="74" xfId="0" applyFont="1" applyBorder="1" applyAlignment="1"/>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3" xfId="0" applyFont="1" applyBorder="1" applyAlignment="1">
      <alignment horizontal="center" vertical="center"/>
    </xf>
    <xf numFmtId="0" fontId="7" fillId="0" borderId="2" xfId="0" applyFont="1" applyBorder="1" applyAlignment="1">
      <alignment horizontal="center" vertical="center"/>
    </xf>
    <xf numFmtId="0" fontId="7" fillId="0" borderId="43" xfId="0" applyFont="1" applyBorder="1" applyAlignment="1">
      <alignment horizontal="center" vertical="center"/>
    </xf>
    <xf numFmtId="0" fontId="7" fillId="0" borderId="24" xfId="0" applyFont="1" applyBorder="1" applyAlignment="1">
      <alignment horizontal="center" vertical="center"/>
    </xf>
    <xf numFmtId="0" fontId="4" fillId="0" borderId="79" xfId="0" applyFont="1" applyBorder="1" applyAlignment="1">
      <alignment horizontal="center" vertical="center"/>
    </xf>
  </cellXfs>
  <cellStyles count="1">
    <cellStyle name="Normálna" xfId="0" builtinId="0"/>
  </cellStyles>
  <dxfs count="291">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33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0</xdr:rowOff>
    </xdr:from>
    <xdr:to>
      <xdr:col>1</xdr:col>
      <xdr:colOff>704850</xdr:colOff>
      <xdr:row>1</xdr:row>
      <xdr:rowOff>504825</xdr:rowOff>
    </xdr:to>
    <xdr:pic>
      <xdr:nvPicPr>
        <xdr:cNvPr id="1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1:I40"/>
  <sheetViews>
    <sheetView topLeftCell="A4" workbookViewId="0">
      <selection activeCell="E37" sqref="E37"/>
    </sheetView>
  </sheetViews>
  <sheetFormatPr defaultRowHeight="12.75" x14ac:dyDescent="0.2"/>
  <cols>
    <col min="1" max="1" width="26" customWidth="1"/>
    <col min="2" max="2" width="18.28515625" bestFit="1" customWidth="1"/>
    <col min="3" max="3" width="22.42578125" bestFit="1" customWidth="1"/>
    <col min="4" max="4" width="20.85546875" bestFit="1" customWidth="1"/>
    <col min="5" max="5" width="18" bestFit="1" customWidth="1"/>
    <col min="6" max="6" width="22.85546875" bestFit="1" customWidth="1"/>
    <col min="7" max="9" width="18" bestFit="1" customWidth="1"/>
  </cols>
  <sheetData>
    <row r="1" spans="1:9" x14ac:dyDescent="0.2">
      <c r="A1" s="150" t="s">
        <v>29</v>
      </c>
      <c r="B1" s="77" t="s">
        <v>30</v>
      </c>
      <c r="C1" s="77" t="s">
        <v>31</v>
      </c>
      <c r="D1" s="77" t="s">
        <v>32</v>
      </c>
      <c r="E1" s="77" t="s">
        <v>33</v>
      </c>
      <c r="F1" s="77" t="s">
        <v>34</v>
      </c>
      <c r="G1" s="77" t="s">
        <v>35</v>
      </c>
      <c r="H1" s="77" t="s">
        <v>36</v>
      </c>
      <c r="I1" s="77" t="s">
        <v>37</v>
      </c>
    </row>
    <row r="2" spans="1:9" ht="13.5" thickBot="1" x14ac:dyDescent="0.25">
      <c r="A2" s="151"/>
      <c r="B2" s="78" t="s">
        <v>38</v>
      </c>
      <c r="C2" s="78" t="s">
        <v>38</v>
      </c>
      <c r="D2" s="78" t="s">
        <v>38</v>
      </c>
      <c r="E2" s="78" t="s">
        <v>38</v>
      </c>
      <c r="F2" s="78" t="s">
        <v>38</v>
      </c>
      <c r="G2" s="78" t="s">
        <v>38</v>
      </c>
      <c r="H2" s="78" t="s">
        <v>38</v>
      </c>
      <c r="I2" s="78" t="s">
        <v>38</v>
      </c>
    </row>
    <row r="3" spans="1:9" ht="17.25" customHeight="1" x14ac:dyDescent="0.2">
      <c r="A3" s="152" t="s">
        <v>167</v>
      </c>
      <c r="B3" s="140" t="s">
        <v>132</v>
      </c>
      <c r="C3" s="140" t="s">
        <v>133</v>
      </c>
      <c r="D3" s="140" t="s">
        <v>135</v>
      </c>
      <c r="E3" s="140" t="s">
        <v>168</v>
      </c>
      <c r="F3" s="72"/>
      <c r="G3" s="72"/>
      <c r="H3" s="72"/>
      <c r="I3" s="73"/>
    </row>
    <row r="4" spans="1:9" ht="17.25" customHeight="1" thickBot="1" x14ac:dyDescent="0.25">
      <c r="A4" s="153"/>
      <c r="B4" s="141"/>
      <c r="C4" s="142"/>
      <c r="D4" s="142"/>
      <c r="E4" s="142"/>
      <c r="F4" s="75"/>
      <c r="G4" s="75"/>
      <c r="H4" s="75"/>
      <c r="I4" s="76"/>
    </row>
    <row r="5" spans="1:9" ht="17.25" customHeight="1" x14ac:dyDescent="0.2">
      <c r="A5" s="152" t="s">
        <v>169</v>
      </c>
      <c r="B5" s="143" t="s">
        <v>170</v>
      </c>
      <c r="C5" s="140" t="s">
        <v>88</v>
      </c>
      <c r="D5" s="140" t="s">
        <v>171</v>
      </c>
      <c r="E5" s="140" t="s">
        <v>87</v>
      </c>
      <c r="F5" s="72"/>
      <c r="G5" s="72"/>
      <c r="H5" s="72"/>
      <c r="I5" s="73"/>
    </row>
    <row r="6" spans="1:9" ht="17.25" customHeight="1" thickBot="1" x14ac:dyDescent="0.25">
      <c r="A6" s="153"/>
      <c r="B6" s="144"/>
      <c r="C6" s="145"/>
      <c r="D6" s="145"/>
      <c r="E6" s="145"/>
      <c r="F6" s="79"/>
      <c r="G6" s="79"/>
      <c r="H6" s="75"/>
      <c r="I6" s="76"/>
    </row>
    <row r="7" spans="1:9" ht="17.25" customHeight="1" x14ac:dyDescent="0.2">
      <c r="A7" s="152" t="s">
        <v>172</v>
      </c>
      <c r="B7" s="143" t="s">
        <v>66</v>
      </c>
      <c r="C7" s="140" t="s">
        <v>173</v>
      </c>
      <c r="D7" s="140" t="s">
        <v>174</v>
      </c>
      <c r="E7" s="140" t="s">
        <v>175</v>
      </c>
      <c r="F7" s="72"/>
      <c r="G7" s="72"/>
      <c r="H7" s="72"/>
      <c r="I7" s="73"/>
    </row>
    <row r="8" spans="1:9" ht="17.25" customHeight="1" thickBot="1" x14ac:dyDescent="0.25">
      <c r="A8" s="153"/>
      <c r="B8" s="141"/>
      <c r="C8" s="142"/>
      <c r="D8" s="142"/>
      <c r="E8" s="142"/>
      <c r="F8" s="75"/>
      <c r="G8" s="75"/>
      <c r="H8" s="75"/>
      <c r="I8" s="76"/>
    </row>
    <row r="9" spans="1:9" ht="17.25" customHeight="1" x14ac:dyDescent="0.2">
      <c r="A9" s="152" t="s">
        <v>176</v>
      </c>
      <c r="B9" s="143" t="s">
        <v>101</v>
      </c>
      <c r="C9" s="140" t="s">
        <v>53</v>
      </c>
      <c r="D9" s="140" t="s">
        <v>166</v>
      </c>
      <c r="E9" s="140" t="s">
        <v>57</v>
      </c>
      <c r="F9" s="72"/>
      <c r="G9" s="72"/>
      <c r="H9" s="72"/>
      <c r="I9" s="73"/>
    </row>
    <row r="10" spans="1:9" ht="17.25" customHeight="1" thickBot="1" x14ac:dyDescent="0.25">
      <c r="A10" s="153"/>
      <c r="B10" s="141"/>
      <c r="C10" s="142"/>
      <c r="D10" s="142"/>
      <c r="E10" s="142"/>
      <c r="F10" s="75"/>
      <c r="G10" s="75"/>
      <c r="H10" s="75"/>
      <c r="I10" s="76"/>
    </row>
    <row r="11" spans="1:9" ht="17.25" customHeight="1" x14ac:dyDescent="0.2">
      <c r="A11" s="148" t="s">
        <v>177</v>
      </c>
      <c r="B11" s="143" t="s">
        <v>139</v>
      </c>
      <c r="C11" s="140" t="s">
        <v>138</v>
      </c>
      <c r="D11" s="140" t="s">
        <v>178</v>
      </c>
      <c r="E11" s="140" t="s">
        <v>179</v>
      </c>
      <c r="F11" s="72"/>
      <c r="G11" s="72"/>
      <c r="H11" s="72"/>
      <c r="I11" s="73"/>
    </row>
    <row r="12" spans="1:9" ht="17.25" customHeight="1" thickBot="1" x14ac:dyDescent="0.25">
      <c r="A12" s="149"/>
      <c r="B12" s="141"/>
      <c r="C12" s="142"/>
      <c r="D12" s="142"/>
      <c r="E12" s="142"/>
      <c r="F12" s="75"/>
      <c r="G12" s="75"/>
      <c r="H12" s="75"/>
      <c r="I12" s="76"/>
    </row>
    <row r="13" spans="1:9" ht="17.25" customHeight="1" x14ac:dyDescent="0.2">
      <c r="A13" s="148" t="s">
        <v>180</v>
      </c>
      <c r="B13" s="143" t="s">
        <v>181</v>
      </c>
      <c r="C13" s="140" t="s">
        <v>165</v>
      </c>
      <c r="D13" s="140" t="s">
        <v>134</v>
      </c>
      <c r="E13" s="140" t="s">
        <v>164</v>
      </c>
      <c r="F13" s="72"/>
      <c r="G13" s="72"/>
      <c r="H13" s="72"/>
      <c r="I13" s="73"/>
    </row>
    <row r="14" spans="1:9" ht="17.25" customHeight="1" thickBot="1" x14ac:dyDescent="0.25">
      <c r="A14" s="149"/>
      <c r="B14" s="141"/>
      <c r="C14" s="142"/>
      <c r="D14" s="142"/>
      <c r="E14" s="142"/>
      <c r="F14" s="75"/>
      <c r="G14" s="75"/>
      <c r="H14" s="75"/>
      <c r="I14" s="76"/>
    </row>
    <row r="15" spans="1:9" ht="17.25" customHeight="1" x14ac:dyDescent="0.2">
      <c r="A15" s="148" t="s">
        <v>136</v>
      </c>
      <c r="B15" s="143" t="s">
        <v>163</v>
      </c>
      <c r="C15" s="140" t="s">
        <v>182</v>
      </c>
      <c r="D15" s="140" t="s">
        <v>161</v>
      </c>
      <c r="E15" s="140" t="s">
        <v>162</v>
      </c>
      <c r="F15" s="72"/>
      <c r="G15" s="72"/>
      <c r="H15" s="72"/>
      <c r="I15" s="73"/>
    </row>
    <row r="16" spans="1:9" ht="17.25" customHeight="1" thickBot="1" x14ac:dyDescent="0.25">
      <c r="A16" s="149"/>
      <c r="B16" s="141"/>
      <c r="C16" s="142"/>
      <c r="D16" s="142"/>
      <c r="E16" s="142"/>
      <c r="F16" s="75"/>
      <c r="G16" s="75"/>
      <c r="H16" s="75"/>
      <c r="I16" s="76"/>
    </row>
    <row r="17" spans="1:9" ht="17.25" customHeight="1" x14ac:dyDescent="0.2">
      <c r="A17" s="148" t="s">
        <v>183</v>
      </c>
      <c r="B17" s="143" t="s">
        <v>184</v>
      </c>
      <c r="C17" s="140" t="s">
        <v>70</v>
      </c>
      <c r="D17" s="140" t="s">
        <v>185</v>
      </c>
      <c r="E17" s="140" t="s">
        <v>186</v>
      </c>
      <c r="F17" s="72"/>
      <c r="G17" s="115"/>
      <c r="H17" s="72"/>
      <c r="I17" s="73"/>
    </row>
    <row r="18" spans="1:9" ht="17.25" customHeight="1" thickBot="1" x14ac:dyDescent="0.25">
      <c r="A18" s="149"/>
      <c r="B18" s="141"/>
      <c r="C18" s="142"/>
      <c r="D18" s="142"/>
      <c r="E18" s="142"/>
      <c r="F18" s="75"/>
      <c r="G18" s="75"/>
      <c r="H18" s="75"/>
      <c r="I18" s="76"/>
    </row>
    <row r="19" spans="1:9" ht="17.25" customHeight="1" x14ac:dyDescent="0.2">
      <c r="A19" s="148" t="s">
        <v>187</v>
      </c>
      <c r="B19" s="143" t="s">
        <v>188</v>
      </c>
      <c r="C19" s="140" t="s">
        <v>60</v>
      </c>
      <c r="D19" s="140" t="s">
        <v>189</v>
      </c>
      <c r="E19" s="140" t="s">
        <v>190</v>
      </c>
      <c r="F19" s="72"/>
      <c r="G19" s="72"/>
      <c r="H19" s="72"/>
      <c r="I19" s="73"/>
    </row>
    <row r="20" spans="1:9" ht="17.25" customHeight="1" thickBot="1" x14ac:dyDescent="0.25">
      <c r="A20" s="149"/>
      <c r="B20" s="144"/>
      <c r="C20" s="145"/>
      <c r="D20" s="145"/>
      <c r="E20" s="145"/>
      <c r="F20" s="79"/>
      <c r="G20" s="79"/>
      <c r="H20" s="79"/>
      <c r="I20" s="76"/>
    </row>
    <row r="21" spans="1:9" ht="17.25" customHeight="1" x14ac:dyDescent="0.2">
      <c r="A21" s="148" t="s">
        <v>191</v>
      </c>
      <c r="B21" s="143" t="s">
        <v>65</v>
      </c>
      <c r="C21" s="140" t="s">
        <v>75</v>
      </c>
      <c r="D21" s="140" t="s">
        <v>192</v>
      </c>
      <c r="E21" s="140" t="s">
        <v>76</v>
      </c>
      <c r="F21" s="72"/>
      <c r="G21" s="72"/>
      <c r="H21" s="72"/>
      <c r="I21" s="73"/>
    </row>
    <row r="22" spans="1:9" ht="17.25" customHeight="1" thickBot="1" x14ac:dyDescent="0.25">
      <c r="A22" s="149"/>
      <c r="B22" s="141"/>
      <c r="C22" s="142"/>
      <c r="D22" s="142"/>
      <c r="E22" s="142"/>
      <c r="F22" s="75"/>
      <c r="G22" s="75"/>
      <c r="H22" s="75"/>
      <c r="I22" s="76"/>
    </row>
    <row r="23" spans="1:9" ht="17.25" customHeight="1" x14ac:dyDescent="0.2">
      <c r="A23" s="148" t="s">
        <v>131</v>
      </c>
      <c r="B23" s="143" t="s">
        <v>193</v>
      </c>
      <c r="C23" s="140" t="s">
        <v>62</v>
      </c>
      <c r="D23" s="140" t="s">
        <v>64</v>
      </c>
      <c r="E23" s="146" t="s">
        <v>63</v>
      </c>
      <c r="F23" s="72"/>
      <c r="G23" s="72"/>
      <c r="H23" s="72"/>
      <c r="I23" s="73"/>
    </row>
    <row r="24" spans="1:9" ht="17.25" customHeight="1" thickBot="1" x14ac:dyDescent="0.25">
      <c r="A24" s="149"/>
      <c r="B24" s="141"/>
      <c r="C24" s="142"/>
      <c r="D24" s="142"/>
      <c r="E24" s="142"/>
      <c r="F24" s="75"/>
      <c r="G24" s="75"/>
      <c r="H24" s="75"/>
      <c r="I24" s="76"/>
    </row>
    <row r="25" spans="1:9" ht="17.25" customHeight="1" x14ac:dyDescent="0.2">
      <c r="A25" s="148" t="s">
        <v>194</v>
      </c>
      <c r="B25" s="143" t="s">
        <v>40</v>
      </c>
      <c r="C25" s="140" t="s">
        <v>129</v>
      </c>
      <c r="D25" s="140" t="s">
        <v>111</v>
      </c>
      <c r="E25" s="140" t="s">
        <v>130</v>
      </c>
      <c r="F25" s="72"/>
      <c r="G25" s="72"/>
      <c r="H25" s="72"/>
      <c r="I25" s="73"/>
    </row>
    <row r="26" spans="1:9" ht="17.25" customHeight="1" thickBot="1" x14ac:dyDescent="0.25">
      <c r="A26" s="149"/>
      <c r="B26" s="74"/>
      <c r="C26" s="75"/>
      <c r="D26" s="75"/>
      <c r="E26" s="75"/>
      <c r="F26" s="75"/>
      <c r="G26" s="75"/>
      <c r="H26" s="75"/>
      <c r="I26" s="76"/>
    </row>
    <row r="27" spans="1:9" ht="17.25" customHeight="1" x14ac:dyDescent="0.2">
      <c r="A27" s="148" t="s">
        <v>208</v>
      </c>
      <c r="B27" s="71" t="s">
        <v>195</v>
      </c>
      <c r="C27" s="72" t="s">
        <v>196</v>
      </c>
      <c r="D27" s="72" t="s">
        <v>197</v>
      </c>
      <c r="E27" s="72" t="s">
        <v>198</v>
      </c>
      <c r="F27" s="72"/>
      <c r="G27" s="72"/>
      <c r="H27" s="72"/>
      <c r="I27" s="73"/>
    </row>
    <row r="28" spans="1:9" ht="17.25" customHeight="1" thickBot="1" x14ac:dyDescent="0.25">
      <c r="A28" s="149"/>
      <c r="B28" s="74"/>
      <c r="C28" s="75"/>
      <c r="D28" s="75"/>
      <c r="E28" s="75"/>
      <c r="F28" s="75"/>
      <c r="G28" s="75"/>
      <c r="H28" s="75"/>
      <c r="I28" s="76"/>
    </row>
    <row r="29" spans="1:9" ht="17.25" customHeight="1" x14ac:dyDescent="0.2">
      <c r="A29" s="148" t="s">
        <v>128</v>
      </c>
      <c r="B29" s="71" t="s">
        <v>199</v>
      </c>
      <c r="C29" s="72" t="s">
        <v>96</v>
      </c>
      <c r="D29" s="72" t="s">
        <v>200</v>
      </c>
      <c r="E29" s="72" t="s">
        <v>56</v>
      </c>
      <c r="F29" s="72"/>
      <c r="G29" s="72"/>
      <c r="H29" s="72"/>
      <c r="I29" s="73"/>
    </row>
    <row r="30" spans="1:9" ht="17.25" customHeight="1" thickBot="1" x14ac:dyDescent="0.25">
      <c r="A30" s="149"/>
      <c r="B30" s="74"/>
      <c r="C30" s="75"/>
      <c r="D30" s="75"/>
      <c r="E30" s="75"/>
      <c r="F30" s="75"/>
      <c r="G30" s="75"/>
      <c r="H30" s="75"/>
      <c r="I30" s="76"/>
    </row>
    <row r="31" spans="1:9" ht="17.25" customHeight="1" x14ac:dyDescent="0.2">
      <c r="A31" s="148" t="s">
        <v>137</v>
      </c>
      <c r="B31" s="71" t="s">
        <v>201</v>
      </c>
      <c r="C31" s="72" t="s">
        <v>202</v>
      </c>
      <c r="D31" s="72" t="s">
        <v>203</v>
      </c>
      <c r="E31" s="72" t="s">
        <v>204</v>
      </c>
      <c r="F31" s="71"/>
      <c r="G31" s="72"/>
      <c r="H31" s="72"/>
      <c r="I31" s="73"/>
    </row>
    <row r="32" spans="1:9" ht="17.25" customHeight="1" thickBot="1" x14ac:dyDescent="0.25">
      <c r="A32" s="149"/>
      <c r="B32" s="74"/>
      <c r="C32" s="75"/>
      <c r="D32" s="75"/>
      <c r="E32" s="75"/>
      <c r="F32" s="75"/>
      <c r="G32" s="75"/>
      <c r="H32" s="75"/>
      <c r="I32" s="76"/>
    </row>
    <row r="37" spans="1:3" x14ac:dyDescent="0.2">
      <c r="A37" s="21" t="s">
        <v>41</v>
      </c>
      <c r="B37" s="21" t="s">
        <v>42</v>
      </c>
      <c r="C37" s="21" t="s">
        <v>45</v>
      </c>
    </row>
    <row r="38" spans="1:3" x14ac:dyDescent="0.2">
      <c r="B38" s="21" t="s">
        <v>43</v>
      </c>
      <c r="C38" s="21" t="s">
        <v>46</v>
      </c>
    </row>
    <row r="39" spans="1:3" x14ac:dyDescent="0.2">
      <c r="B39" s="21" t="s">
        <v>44</v>
      </c>
      <c r="C39" s="21" t="s">
        <v>47</v>
      </c>
    </row>
    <row r="40" spans="1:3" x14ac:dyDescent="0.2">
      <c r="C40" s="21" t="s">
        <v>48</v>
      </c>
    </row>
  </sheetData>
  <mergeCells count="16">
    <mergeCell ref="A29:A30"/>
    <mergeCell ref="A31:A32"/>
    <mergeCell ref="A27:A28"/>
    <mergeCell ref="A1:A2"/>
    <mergeCell ref="A15:A16"/>
    <mergeCell ref="A17:A18"/>
    <mergeCell ref="A19:A20"/>
    <mergeCell ref="A21:A22"/>
    <mergeCell ref="A23:A24"/>
    <mergeCell ref="A25:A26"/>
    <mergeCell ref="A3:A4"/>
    <mergeCell ref="A5:A6"/>
    <mergeCell ref="A7:A8"/>
    <mergeCell ref="A9:A10"/>
    <mergeCell ref="A11:A12"/>
    <mergeCell ref="A13:A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pageSetUpPr fitToPage="1"/>
  </sheetPr>
  <dimension ref="A1:AT35"/>
  <sheetViews>
    <sheetView showGridLines="0" topLeftCell="A10" zoomScale="85" zoomScaleNormal="85" workbookViewId="0">
      <selection activeCell="A35" sqref="A35:Q35"/>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2" width="9.140625" customWidth="1"/>
    <col min="23" max="23" width="8.28515625" customWidth="1"/>
    <col min="24" max="24" width="9.140625" hidden="1"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42" width="9.140625" hidden="1" customWidth="1"/>
    <col min="43" max="43" width="8.85546875" hidden="1" customWidth="1"/>
    <col min="44" max="44" width="10.140625" hidden="1" customWidth="1"/>
    <col min="45" max="45" width="7.85546875" hidden="1" customWidth="1"/>
    <col min="46" max="46" width="10" hidden="1" customWidth="1"/>
    <col min="47" max="47" width="5.28515625" customWidth="1"/>
    <col min="48" max="48" width="9.140625" customWidth="1"/>
  </cols>
  <sheetData>
    <row r="1" spans="1:46" ht="21.75" customHeight="1" thickBot="1" x14ac:dyDescent="0.4">
      <c r="A1" s="171" t="s">
        <v>127</v>
      </c>
      <c r="B1" s="172"/>
      <c r="C1" s="173" t="s">
        <v>205</v>
      </c>
      <c r="D1" s="173"/>
      <c r="E1" s="173"/>
      <c r="F1" s="173"/>
      <c r="G1" s="173"/>
      <c r="H1" s="173"/>
      <c r="I1" s="173"/>
      <c r="J1" s="173"/>
      <c r="K1" s="173"/>
      <c r="L1" s="173"/>
      <c r="M1" s="173"/>
      <c r="N1" s="173"/>
      <c r="O1" s="173"/>
      <c r="P1" s="173"/>
      <c r="Q1" s="174"/>
    </row>
    <row r="2" spans="1:46" ht="13.5" customHeight="1" x14ac:dyDescent="0.2">
      <c r="A2" s="179"/>
      <c r="B2" s="175" t="s">
        <v>18</v>
      </c>
      <c r="C2" s="176" t="s">
        <v>4</v>
      </c>
      <c r="D2" s="177"/>
      <c r="E2" s="178"/>
      <c r="F2" s="176" t="s">
        <v>5</v>
      </c>
      <c r="G2" s="177"/>
      <c r="H2" s="178"/>
      <c r="I2" s="176" t="s">
        <v>6</v>
      </c>
      <c r="J2" s="177"/>
      <c r="K2" s="178"/>
      <c r="L2" s="176" t="s">
        <v>7</v>
      </c>
      <c r="M2" s="177"/>
      <c r="N2" s="177"/>
      <c r="O2" s="183" t="s">
        <v>13</v>
      </c>
      <c r="P2" s="183" t="s">
        <v>14</v>
      </c>
      <c r="Q2" s="186" t="s">
        <v>11</v>
      </c>
    </row>
    <row r="3" spans="1:46" ht="10.5" customHeight="1" x14ac:dyDescent="0.2">
      <c r="A3" s="179"/>
      <c r="B3" s="175"/>
      <c r="C3" s="180" t="s">
        <v>8</v>
      </c>
      <c r="D3" s="181"/>
      <c r="E3" s="182"/>
      <c r="F3" s="180" t="s">
        <v>8</v>
      </c>
      <c r="G3" s="181"/>
      <c r="H3" s="182"/>
      <c r="I3" s="180" t="s">
        <v>8</v>
      </c>
      <c r="J3" s="181"/>
      <c r="K3" s="182"/>
      <c r="L3" s="180" t="s">
        <v>8</v>
      </c>
      <c r="M3" s="181"/>
      <c r="N3" s="181"/>
      <c r="O3" s="184"/>
      <c r="P3" s="184"/>
      <c r="Q3" s="186"/>
      <c r="AE3" s="10"/>
      <c r="AF3" s="11"/>
    </row>
    <row r="4" spans="1:46" ht="15.95" customHeight="1" thickBot="1" x14ac:dyDescent="0.25">
      <c r="A4" s="179"/>
      <c r="B4" s="175"/>
      <c r="C4" s="66" t="s">
        <v>9</v>
      </c>
      <c r="D4" s="67" t="s">
        <v>10</v>
      </c>
      <c r="E4" s="68" t="s">
        <v>0</v>
      </c>
      <c r="F4" s="66" t="s">
        <v>9</v>
      </c>
      <c r="G4" s="67" t="s">
        <v>10</v>
      </c>
      <c r="H4" s="68" t="s">
        <v>0</v>
      </c>
      <c r="I4" s="66" t="s">
        <v>9</v>
      </c>
      <c r="J4" s="67" t="s">
        <v>10</v>
      </c>
      <c r="K4" s="68" t="s">
        <v>0</v>
      </c>
      <c r="L4" s="66" t="s">
        <v>9</v>
      </c>
      <c r="M4" s="67" t="s">
        <v>10</v>
      </c>
      <c r="N4" s="69" t="s">
        <v>0</v>
      </c>
      <c r="O4" s="185"/>
      <c r="P4" s="185"/>
      <c r="Q4" s="186"/>
      <c r="AE4" s="10"/>
      <c r="AF4" s="11"/>
      <c r="AJ4" s="21"/>
      <c r="AK4" s="21"/>
      <c r="AL4" s="21"/>
    </row>
    <row r="5" spans="1:46" ht="15.95" customHeight="1" x14ac:dyDescent="0.2">
      <c r="A5" s="162">
        <v>1</v>
      </c>
      <c r="B5" s="164" t="str">
        <f>'Zoznam tímov a pretekárov'!A3</f>
        <v>Košice AZ Rybár-Browning</v>
      </c>
      <c r="C5" s="154" t="s">
        <v>133</v>
      </c>
      <c r="D5" s="155"/>
      <c r="E5" s="81"/>
      <c r="F5" s="154" t="s">
        <v>132</v>
      </c>
      <c r="G5" s="187"/>
      <c r="H5" s="81"/>
      <c r="I5" s="188" t="s">
        <v>168</v>
      </c>
      <c r="J5" s="189"/>
      <c r="K5" s="81"/>
      <c r="L5" s="154" t="s">
        <v>135</v>
      </c>
      <c r="M5" s="187"/>
      <c r="N5" s="81"/>
      <c r="O5" s="156">
        <f>SUM(E6+H6+K6+N6)</f>
        <v>36</v>
      </c>
      <c r="P5" s="158">
        <f>SUM(D6+G6+J6+M6)</f>
        <v>8440</v>
      </c>
      <c r="Q5" s="160">
        <f>AD6</f>
        <v>9</v>
      </c>
      <c r="Y5" s="166" t="s">
        <v>21</v>
      </c>
      <c r="Z5" s="167"/>
      <c r="AA5" s="167"/>
      <c r="AB5" s="167"/>
      <c r="AC5" s="167"/>
      <c r="AD5" s="168"/>
      <c r="AE5" s="166" t="s">
        <v>22</v>
      </c>
      <c r="AF5" s="167"/>
      <c r="AG5" s="167"/>
      <c r="AH5" s="168"/>
      <c r="AI5" s="166" t="s">
        <v>23</v>
      </c>
      <c r="AJ5" s="167"/>
      <c r="AK5" s="167"/>
      <c r="AL5" s="168"/>
      <c r="AM5" s="166" t="s">
        <v>24</v>
      </c>
      <c r="AN5" s="167"/>
      <c r="AO5" s="167"/>
      <c r="AP5" s="168"/>
      <c r="AQ5" s="166" t="s">
        <v>25</v>
      </c>
      <c r="AR5" s="167"/>
      <c r="AS5" s="167"/>
      <c r="AT5" s="168"/>
    </row>
    <row r="6" spans="1:46" ht="15.95" customHeight="1" thickBot="1" x14ac:dyDescent="0.25">
      <c r="A6" s="163"/>
      <c r="B6" s="165"/>
      <c r="C6" s="27">
        <v>7</v>
      </c>
      <c r="D6" s="28">
        <v>5920</v>
      </c>
      <c r="E6" s="32">
        <f>IF(ISBLANK(D6),0,IF(ISBLANK(C5),0,IF(E5 = "D",MAX($A$5:$A$30) + 1,AH6)))</f>
        <v>3</v>
      </c>
      <c r="F6" s="27">
        <v>5</v>
      </c>
      <c r="G6" s="28">
        <v>1720</v>
      </c>
      <c r="H6" s="32">
        <f>IF(ISBLANK(G6),0,IF(ISBLANK(F5),0,IF(H5 = "D",MAX($A$5:$A$30) + 1,AL6)))</f>
        <v>7</v>
      </c>
      <c r="I6" s="27">
        <v>12</v>
      </c>
      <c r="J6" s="28">
        <v>0</v>
      </c>
      <c r="K6" s="32">
        <v>15</v>
      </c>
      <c r="L6" s="85">
        <v>4</v>
      </c>
      <c r="M6" s="28">
        <v>800</v>
      </c>
      <c r="N6" s="32">
        <f>IF(ISBLANK(M6),0,IF(ISBLANK(L5),0,IF(N5 = "D",MAX($A$5:$A$30) + 1,AT6)))</f>
        <v>11</v>
      </c>
      <c r="O6" s="157"/>
      <c r="P6" s="159"/>
      <c r="Q6" s="161"/>
      <c r="Y6" s="12">
        <f>O5</f>
        <v>36</v>
      </c>
      <c r="Z6" s="13">
        <f>P5</f>
        <v>8440</v>
      </c>
      <c r="AA6" s="8">
        <f>RANK(Y6,$Y$6:$Y$17,1)</f>
        <v>9</v>
      </c>
      <c r="AB6" s="8">
        <f>RANK(Z6,$Z$6:$Z$17,0)</f>
        <v>7</v>
      </c>
      <c r="AC6" s="8">
        <f>AA6+AB6*0.00001</f>
        <v>9.0000699999999991</v>
      </c>
      <c r="AD6" s="24">
        <f>RANK(AC6,$AC$6:$AC$17,1)</f>
        <v>9</v>
      </c>
      <c r="AE6" s="17">
        <f>D6</f>
        <v>5920</v>
      </c>
      <c r="AF6" s="18">
        <f>IF(D5="d",MAX($A$5:$A$34) +1,RANK(AE6,$AE$6:$AE$20,0))</f>
        <v>3</v>
      </c>
      <c r="AG6" s="8">
        <f>COUNTIF($AF$6:$AF$20,AF6)</f>
        <v>1</v>
      </c>
      <c r="AH6" s="22">
        <f>IF(AG6 &gt; 1,IF(MOD(AG6,2) = 0,(AF6*AG6+AG6-1)/AG6,(AF6*AG6+AG6)/AG6),IF(AG6=1,AF6,(AF6*AG6+AG6-1)/AG6))</f>
        <v>3</v>
      </c>
      <c r="AI6" s="17">
        <f>G6</f>
        <v>1720</v>
      </c>
      <c r="AJ6">
        <f>IF(F5="d",MAX($A$5:$A$34) +1,RANK(AI6,$AI$6:$AI$20,0))</f>
        <v>7</v>
      </c>
      <c r="AK6" s="8">
        <f>COUNTIF($AJ$6:$AJ$20,AJ6)</f>
        <v>1</v>
      </c>
      <c r="AL6" s="22">
        <f>IF(AK6 &gt; 1,IF(MOD(AK6,2) = 0,(AJ6*AK6+AK6-1)/AK6,(AJ6*AK6+AK6)/AK6),IF(AK6=1,AJ6,(AJ6*AK6+AK6-1)/AK6))</f>
        <v>7</v>
      </c>
      <c r="AM6" s="17">
        <f>J6</f>
        <v>0</v>
      </c>
      <c r="AN6" s="18">
        <f>IF(J5="d",MAX($A$5:$A$34) +1,RANK(AM6,$AM$6:$AM$20,0))</f>
        <v>13</v>
      </c>
      <c r="AO6" s="8">
        <f>COUNTIF($AN$6:$AN$20,AN6)</f>
        <v>2</v>
      </c>
      <c r="AP6" s="22">
        <f>IF(AO6 &gt; 1,IF(MOD(AO6,2) = 0,(AN6*AO6+AO6-1)/AO6,(AN6*AO6+AO6)/AO6),IF(AO6=1,AN6,(AN6*AO6+AO6-1)/AO6))</f>
        <v>13.5</v>
      </c>
      <c r="AQ6" s="17">
        <f>M6</f>
        <v>800</v>
      </c>
      <c r="AR6" s="18">
        <f>IF(M5="d",MAX($A$5:$A$34) +1,RANK(AQ6,$AQ$6:$AQ$20,0))</f>
        <v>11</v>
      </c>
      <c r="AS6" s="8">
        <f>COUNTIF($AR$6:$AR$20,AR6)</f>
        <v>1</v>
      </c>
      <c r="AT6" s="22">
        <f>IF(AS6 &gt; 1,IF(MOD(AS6,2) = 0,(AR6*AS6+AS6-1)/AS6,(AR6*AS6+AS6)/AS6),IF(AS6=1,AR6,(AR6*AS6+AS6-1)/AS6))</f>
        <v>11</v>
      </c>
    </row>
    <row r="7" spans="1:46" ht="15.95" customHeight="1" x14ac:dyDescent="0.2">
      <c r="A7" s="162">
        <v>2</v>
      </c>
      <c r="B7" s="164" t="str">
        <f>'Zoznam tímov a pretekárov'!A5</f>
        <v>Sereď</v>
      </c>
      <c r="C7" s="154" t="s">
        <v>87</v>
      </c>
      <c r="D7" s="155"/>
      <c r="E7" s="81"/>
      <c r="F7" s="154" t="s">
        <v>171</v>
      </c>
      <c r="G7" s="155"/>
      <c r="H7" s="81"/>
      <c r="I7" s="154" t="s">
        <v>88</v>
      </c>
      <c r="J7" s="155"/>
      <c r="K7" s="81"/>
      <c r="L7" s="154" t="s">
        <v>170</v>
      </c>
      <c r="M7" s="155"/>
      <c r="N7" s="81"/>
      <c r="O7" s="156">
        <f>SUM(E8+H8+K8+N8)</f>
        <v>15.5</v>
      </c>
      <c r="P7" s="158">
        <f>SUM(D8+G8+J8+M8)</f>
        <v>12740</v>
      </c>
      <c r="Q7" s="160">
        <f>AD7</f>
        <v>1</v>
      </c>
      <c r="Y7" s="12">
        <f>O7</f>
        <v>15.5</v>
      </c>
      <c r="Z7" s="13">
        <f>P7</f>
        <v>12740</v>
      </c>
      <c r="AA7" s="8">
        <f t="shared" ref="AA7:AA17" si="0">RANK(Y7,$Y$6:$Y$17,1)</f>
        <v>1</v>
      </c>
      <c r="AB7" s="8">
        <f t="shared" ref="AB7:AB17" si="1">RANK(Z7,$Z$6:$Z$17,0)</f>
        <v>2</v>
      </c>
      <c r="AC7" s="8">
        <f t="shared" ref="AC7:AC17" si="2">AA7+AB7*0.00001</f>
        <v>1.0000199999999999</v>
      </c>
      <c r="AD7" s="24">
        <f t="shared" ref="AD7:AD17" si="3">RANK(AC7,$AC$6:$AC$17,1)</f>
        <v>1</v>
      </c>
      <c r="AE7" s="17">
        <f>D8</f>
        <v>5600</v>
      </c>
      <c r="AF7" s="18">
        <f t="shared" ref="AF7:AF20" si="4">IF(D6="d",MAX($A$5:$A$34) +1,RANK(AE7,$AE$6:$AE$20,0))</f>
        <v>4</v>
      </c>
      <c r="AG7" s="8">
        <f t="shared" ref="AG7:AG20" si="5">COUNTIF($AF$6:$AF$20,AF7)</f>
        <v>1</v>
      </c>
      <c r="AH7" s="22">
        <f t="shared" ref="AH7:AH20" si="6">IF(AG7 &gt; 1,IF(MOD(AG7,2) = 0,(AF7*AG7+AG7-1)/AG7,(AF7*AG7+AG7)/AG7),IF(AG7=1,AF7,(AF7*AG7+AG7-1)/AG7))</f>
        <v>4</v>
      </c>
      <c r="AI7" s="17">
        <f>G8</f>
        <v>3760</v>
      </c>
      <c r="AJ7">
        <f t="shared" ref="AJ7:AJ20" si="7">IF(F6="d",MAX($A$5:$A$34) +1,RANK(AI7,$AI$6:$AI$20,0))</f>
        <v>1</v>
      </c>
      <c r="AK7" s="8">
        <f t="shared" ref="AK7:AK20" si="8">COUNTIF($AJ$6:$AJ$20,AJ7)</f>
        <v>1</v>
      </c>
      <c r="AL7" s="22">
        <f t="shared" ref="AL7:AL20" si="9">IF(AK7 &gt; 1,IF(MOD(AK7,2) = 0,(AJ7*AK7+AK7-1)/AK7,(AJ7*AK7+AK7)/AK7),IF(AK7=1,AJ7,(AJ7*AK7+AK7-1)/AK7))</f>
        <v>1</v>
      </c>
      <c r="AM7" s="17">
        <f>J8</f>
        <v>860</v>
      </c>
      <c r="AN7" s="18">
        <f t="shared" ref="AN7:AN20" si="10">IF(J6="d",MAX($A$5:$A$34) +1,RANK(AM7,$AM$6:$AM$20,0))</f>
        <v>7</v>
      </c>
      <c r="AO7" s="8">
        <f t="shared" ref="AO7:AO20" si="11">COUNTIF($AN$6:$AN$20,AN7)</f>
        <v>2</v>
      </c>
      <c r="AP7" s="22">
        <f t="shared" ref="AP7:AP20" si="12">IF(AO7 &gt; 1,IF(MOD(AO7,2) = 0,(AN7*AO7+AO7-1)/AO7,(AN7*AO7+AO7)/AO7),IF(AO7=1,AN7,(AN7*AO7+AO7-1)/AO7))</f>
        <v>7.5</v>
      </c>
      <c r="AQ7" s="17">
        <f>M8</f>
        <v>2520</v>
      </c>
      <c r="AR7" s="18">
        <f t="shared" ref="AR7:AR20" si="13">IF(M6="d",MAX($A$5:$A$34) +1,RANK(AQ7,$AQ$6:$AQ$20,0))</f>
        <v>3</v>
      </c>
      <c r="AS7" s="8">
        <f t="shared" ref="AS7:AS20" si="14">COUNTIF($AR$6:$AR$20,AR7)</f>
        <v>1</v>
      </c>
      <c r="AT7" s="22">
        <f t="shared" ref="AT7:AT20" si="15">IF(AS7 &gt; 1,IF(MOD(AS7,2) = 0,(AR7*AS7+AS7-1)/AS7,(AR7*AS7+AS7)/AS7),IF(AS7=1,AR7,(AR7*AS7+AS7-1)/AS7))</f>
        <v>3</v>
      </c>
    </row>
    <row r="8" spans="1:46" ht="15.95" customHeight="1" thickBot="1" x14ac:dyDescent="0.25">
      <c r="A8" s="163"/>
      <c r="B8" s="165"/>
      <c r="C8" s="27">
        <v>8</v>
      </c>
      <c r="D8" s="28">
        <v>5600</v>
      </c>
      <c r="E8" s="32">
        <f>IF(ISBLANK(D8),0,IF(ISBLANK(C7),0,IF(E7 = "D",MAX($A$5:$A$30) + 1,AH7)))</f>
        <v>4</v>
      </c>
      <c r="F8" s="27">
        <v>10</v>
      </c>
      <c r="G8" s="28">
        <v>3760</v>
      </c>
      <c r="H8" s="32">
        <f>IF(ISBLANK(G8),0,IF(ISBLANK(F7),0,IF(H7 = "D",MAX($A$5:$A$30) + 1,AL7)))</f>
        <v>1</v>
      </c>
      <c r="I8" s="27">
        <v>14</v>
      </c>
      <c r="J8" s="28">
        <v>860</v>
      </c>
      <c r="K8" s="32">
        <f>IF(ISBLANK(J8),0,IF(ISBLANK(I7),0,IF(K7 = "D",MAX($A$5:$A$30) + 1,AP7)))</f>
        <v>7.5</v>
      </c>
      <c r="L8" s="85">
        <v>11</v>
      </c>
      <c r="M8" s="28">
        <v>2520</v>
      </c>
      <c r="N8" s="32">
        <f>IF(ISBLANK(M8),0,IF(ISBLANK(L7),0,IF(N7 = "D",MAX($A$5:$A$30) + 1,AT7)))</f>
        <v>3</v>
      </c>
      <c r="O8" s="157"/>
      <c r="P8" s="159"/>
      <c r="Q8" s="161"/>
      <c r="Y8" s="12">
        <f>O9</f>
        <v>43</v>
      </c>
      <c r="Z8" s="13">
        <f>P9</f>
        <v>6140</v>
      </c>
      <c r="AA8" s="8">
        <f t="shared" si="0"/>
        <v>11</v>
      </c>
      <c r="AB8" s="8">
        <f t="shared" si="1"/>
        <v>10</v>
      </c>
      <c r="AC8" s="8">
        <f t="shared" si="2"/>
        <v>11.0001</v>
      </c>
      <c r="AD8" s="24">
        <f t="shared" si="3"/>
        <v>11</v>
      </c>
      <c r="AE8" s="17">
        <f>D10</f>
        <v>5040</v>
      </c>
      <c r="AF8" s="18">
        <f t="shared" si="4"/>
        <v>7</v>
      </c>
      <c r="AG8" s="8">
        <f t="shared" si="5"/>
        <v>1</v>
      </c>
      <c r="AH8" s="22">
        <f t="shared" si="6"/>
        <v>7</v>
      </c>
      <c r="AI8" s="17">
        <f>G10</f>
        <v>840</v>
      </c>
      <c r="AJ8">
        <f t="shared" si="7"/>
        <v>10</v>
      </c>
      <c r="AK8" s="8">
        <f t="shared" si="8"/>
        <v>1</v>
      </c>
      <c r="AL8" s="22">
        <f t="shared" si="9"/>
        <v>10</v>
      </c>
      <c r="AM8" s="17">
        <f>J10</f>
        <v>60</v>
      </c>
      <c r="AN8" s="18">
        <f t="shared" si="10"/>
        <v>12</v>
      </c>
      <c r="AO8" s="8">
        <f t="shared" si="11"/>
        <v>1</v>
      </c>
      <c r="AP8" s="22">
        <f t="shared" si="12"/>
        <v>12</v>
      </c>
      <c r="AQ8" s="17">
        <f>M10</f>
        <v>200</v>
      </c>
      <c r="AR8" s="18">
        <f t="shared" si="13"/>
        <v>14</v>
      </c>
      <c r="AS8" s="8">
        <f t="shared" si="14"/>
        <v>1</v>
      </c>
      <c r="AT8" s="22">
        <f t="shared" si="15"/>
        <v>14</v>
      </c>
    </row>
    <row r="9" spans="1:46" ht="15.95" customHeight="1" x14ac:dyDescent="0.2">
      <c r="A9" s="169">
        <v>3</v>
      </c>
      <c r="B9" s="164" t="str">
        <f>'Zoznam tímov a pretekárov'!A7</f>
        <v>Bratislava 2 Trabucco</v>
      </c>
      <c r="C9" s="154" t="s">
        <v>173</v>
      </c>
      <c r="D9" s="155"/>
      <c r="E9" s="81"/>
      <c r="F9" s="154" t="s">
        <v>174</v>
      </c>
      <c r="G9" s="155"/>
      <c r="H9" s="81"/>
      <c r="I9" s="154" t="s">
        <v>66</v>
      </c>
      <c r="J9" s="155"/>
      <c r="K9" s="81"/>
      <c r="L9" s="154" t="s">
        <v>175</v>
      </c>
      <c r="M9" s="155"/>
      <c r="N9" s="81"/>
      <c r="O9" s="156">
        <f>SUM(E10+H10+K10+N10)</f>
        <v>43</v>
      </c>
      <c r="P9" s="158">
        <f>SUM(D10+G10+J10+M10)</f>
        <v>6140</v>
      </c>
      <c r="Q9" s="160">
        <f>AD8</f>
        <v>11</v>
      </c>
      <c r="Y9" s="12">
        <f>O11</f>
        <v>24</v>
      </c>
      <c r="Z9" s="13">
        <f>P11</f>
        <v>9140</v>
      </c>
      <c r="AA9" s="8">
        <f t="shared" si="0"/>
        <v>5</v>
      </c>
      <c r="AB9" s="8">
        <f t="shared" si="1"/>
        <v>6</v>
      </c>
      <c r="AC9" s="8">
        <f t="shared" si="2"/>
        <v>5.0000600000000004</v>
      </c>
      <c r="AD9" s="24">
        <f t="shared" si="3"/>
        <v>6</v>
      </c>
      <c r="AE9" s="17">
        <f>D12</f>
        <v>1820</v>
      </c>
      <c r="AF9" s="18">
        <f t="shared" si="4"/>
        <v>13</v>
      </c>
      <c r="AG9" s="8">
        <f t="shared" si="5"/>
        <v>1</v>
      </c>
      <c r="AH9" s="22">
        <f t="shared" si="6"/>
        <v>13</v>
      </c>
      <c r="AI9" s="17">
        <f>G12</f>
        <v>2820</v>
      </c>
      <c r="AJ9">
        <f t="shared" si="7"/>
        <v>3</v>
      </c>
      <c r="AK9" s="8">
        <f t="shared" si="8"/>
        <v>1</v>
      </c>
      <c r="AL9" s="22">
        <f t="shared" si="9"/>
        <v>3</v>
      </c>
      <c r="AM9" s="17">
        <f>J12</f>
        <v>1160</v>
      </c>
      <c r="AN9" s="18">
        <f t="shared" si="10"/>
        <v>6</v>
      </c>
      <c r="AO9" s="8">
        <f t="shared" si="11"/>
        <v>1</v>
      </c>
      <c r="AP9" s="22">
        <f t="shared" si="12"/>
        <v>6</v>
      </c>
      <c r="AQ9" s="17">
        <f>M12</f>
        <v>3340</v>
      </c>
      <c r="AR9" s="18">
        <f t="shared" si="13"/>
        <v>2</v>
      </c>
      <c r="AS9" s="8">
        <f t="shared" si="14"/>
        <v>1</v>
      </c>
      <c r="AT9" s="22">
        <f t="shared" si="15"/>
        <v>2</v>
      </c>
    </row>
    <row r="10" spans="1:46" ht="15.95" customHeight="1" thickBot="1" x14ac:dyDescent="0.25">
      <c r="A10" s="169"/>
      <c r="B10" s="165"/>
      <c r="C10" s="27">
        <v>1</v>
      </c>
      <c r="D10" s="28">
        <v>5040</v>
      </c>
      <c r="E10" s="32">
        <f>IF(ISBLANK(D10),0,IF(ISBLANK(C9),0,IF(E9 = "D",MAX($A$5:$A$30) + 1,AH8)))</f>
        <v>7</v>
      </c>
      <c r="F10" s="27">
        <v>3</v>
      </c>
      <c r="G10" s="28">
        <v>840</v>
      </c>
      <c r="H10" s="32">
        <f>IF(ISBLANK(G10),0,IF(ISBLANK(F9),0,IF(H9 = "D",MAX($A$5:$A$30) + 1,AL8)))</f>
        <v>10</v>
      </c>
      <c r="I10" s="85">
        <v>8</v>
      </c>
      <c r="J10" s="28">
        <v>60</v>
      </c>
      <c r="K10" s="32">
        <f>IF(ISBLANK(J10),0,IF(ISBLANK(I9),0,IF(K9 = "D",MAX($A$5:$A$30) + 1,AP8)))</f>
        <v>12</v>
      </c>
      <c r="L10" s="27">
        <v>1</v>
      </c>
      <c r="M10" s="28">
        <v>200</v>
      </c>
      <c r="N10" s="32">
        <f>IF(ISBLANK(M10),0,IF(ISBLANK(L9),0,IF(N9 = "D",MAX($A$5:$A$30) + 1,AT8)))</f>
        <v>14</v>
      </c>
      <c r="O10" s="157"/>
      <c r="P10" s="159"/>
      <c r="Q10" s="161"/>
      <c r="Y10" s="12">
        <f>O13</f>
        <v>35.5</v>
      </c>
      <c r="Z10" s="13">
        <f>P13</f>
        <v>6000</v>
      </c>
      <c r="AA10" s="8">
        <f t="shared" si="0"/>
        <v>8</v>
      </c>
      <c r="AB10" s="8">
        <f t="shared" si="1"/>
        <v>11</v>
      </c>
      <c r="AC10" s="8">
        <f t="shared" si="2"/>
        <v>8.0001099999999994</v>
      </c>
      <c r="AD10" s="24">
        <f t="shared" si="3"/>
        <v>8</v>
      </c>
      <c r="AE10" s="17">
        <f>D14</f>
        <v>2420</v>
      </c>
      <c r="AF10" s="18">
        <f t="shared" si="4"/>
        <v>12</v>
      </c>
      <c r="AG10" s="8">
        <f t="shared" si="5"/>
        <v>1</v>
      </c>
      <c r="AH10" s="22">
        <f t="shared" si="6"/>
        <v>12</v>
      </c>
      <c r="AI10" s="17">
        <f>G14</f>
        <v>460</v>
      </c>
      <c r="AJ10">
        <f t="shared" si="7"/>
        <v>11</v>
      </c>
      <c r="AK10" s="8">
        <f t="shared" si="8"/>
        <v>1</v>
      </c>
      <c r="AL10" s="22">
        <f t="shared" si="9"/>
        <v>11</v>
      </c>
      <c r="AM10" s="17">
        <f>J14</f>
        <v>2180</v>
      </c>
      <c r="AN10" s="18">
        <f t="shared" si="10"/>
        <v>3</v>
      </c>
      <c r="AO10" s="8">
        <f t="shared" si="11"/>
        <v>1</v>
      </c>
      <c r="AP10" s="22">
        <f t="shared" si="12"/>
        <v>3</v>
      </c>
      <c r="AQ10" s="17">
        <f>M14</f>
        <v>940</v>
      </c>
      <c r="AR10" s="18">
        <f t="shared" si="13"/>
        <v>9</v>
      </c>
      <c r="AS10" s="8">
        <f t="shared" si="14"/>
        <v>2</v>
      </c>
      <c r="AT10" s="22">
        <f>IF(AS10 &gt; 1,IF(MOD(AS10,2) = 0,(AR10*AS10+AS10-1)/AS10,(AR10*AS10+AS10)/AS10),IF(AS10=1,AR10,(AR10*AS10+AS10-1)/AS10))</f>
        <v>9.5</v>
      </c>
    </row>
    <row r="11" spans="1:46" ht="15.95" customHeight="1" x14ac:dyDescent="0.2">
      <c r="A11" s="162">
        <v>4</v>
      </c>
      <c r="B11" s="164" t="str">
        <f>'Zoznam tímov a pretekárov'!A9</f>
        <v>Bratislava 5 FT Abramis</v>
      </c>
      <c r="C11" s="154" t="s">
        <v>166</v>
      </c>
      <c r="D11" s="155"/>
      <c r="E11" s="81"/>
      <c r="F11" s="154" t="s">
        <v>57</v>
      </c>
      <c r="G11" s="155"/>
      <c r="H11" s="81"/>
      <c r="I11" s="154" t="s">
        <v>53</v>
      </c>
      <c r="J11" s="155"/>
      <c r="K11" s="81"/>
      <c r="L11" s="154" t="s">
        <v>101</v>
      </c>
      <c r="M11" s="155"/>
      <c r="N11" s="81"/>
      <c r="O11" s="156">
        <f>SUM(E12+H12+K12+N12)</f>
        <v>24</v>
      </c>
      <c r="P11" s="158">
        <f>SUM(D12+G12+J12+M12)</f>
        <v>9140</v>
      </c>
      <c r="Q11" s="160">
        <f>AD9</f>
        <v>6</v>
      </c>
      <c r="Y11" s="12">
        <f>O15</f>
        <v>42</v>
      </c>
      <c r="Z11" s="13">
        <f>P15</f>
        <v>7360</v>
      </c>
      <c r="AA11" s="8">
        <f t="shared" si="0"/>
        <v>10</v>
      </c>
      <c r="AB11" s="8">
        <f t="shared" si="1"/>
        <v>9</v>
      </c>
      <c r="AC11" s="8">
        <f t="shared" si="2"/>
        <v>10.00009</v>
      </c>
      <c r="AD11" s="24">
        <f t="shared" si="3"/>
        <v>10</v>
      </c>
      <c r="AE11" s="17">
        <f>D16</f>
        <v>5580</v>
      </c>
      <c r="AF11" s="18">
        <f t="shared" si="4"/>
        <v>5</v>
      </c>
      <c r="AG11" s="8">
        <f t="shared" si="5"/>
        <v>1</v>
      </c>
      <c r="AH11" s="22">
        <f t="shared" si="6"/>
        <v>5</v>
      </c>
      <c r="AI11" s="17">
        <f>G16</f>
        <v>0</v>
      </c>
      <c r="AJ11">
        <f t="shared" si="7"/>
        <v>14</v>
      </c>
      <c r="AK11" s="8">
        <f t="shared" si="8"/>
        <v>1</v>
      </c>
      <c r="AL11" s="22">
        <f t="shared" si="9"/>
        <v>14</v>
      </c>
      <c r="AM11" s="17">
        <f>J16</f>
        <v>0</v>
      </c>
      <c r="AN11" s="18">
        <f t="shared" si="10"/>
        <v>13</v>
      </c>
      <c r="AO11" s="8">
        <f t="shared" si="11"/>
        <v>2</v>
      </c>
      <c r="AP11" s="22">
        <f t="shared" si="12"/>
        <v>13.5</v>
      </c>
      <c r="AQ11" s="17">
        <f>M16</f>
        <v>1780</v>
      </c>
      <c r="AR11" s="18">
        <f t="shared" si="13"/>
        <v>7</v>
      </c>
      <c r="AS11" s="8">
        <f t="shared" si="14"/>
        <v>1</v>
      </c>
      <c r="AT11" s="22">
        <f t="shared" si="15"/>
        <v>7</v>
      </c>
    </row>
    <row r="12" spans="1:46" ht="15.95" customHeight="1" thickBot="1" x14ac:dyDescent="0.25">
      <c r="A12" s="163"/>
      <c r="B12" s="165"/>
      <c r="C12" s="27">
        <v>6</v>
      </c>
      <c r="D12" s="28">
        <v>1820</v>
      </c>
      <c r="E12" s="32">
        <f>IF(ISBLANK(D12),0,IF(ISBLANK(C11),0,IF(E11 = "D",MAX($A$5:$A$30) + 1,AH9)))</f>
        <v>13</v>
      </c>
      <c r="F12" s="27">
        <v>4</v>
      </c>
      <c r="G12" s="28">
        <v>2820</v>
      </c>
      <c r="H12" s="32">
        <f>IF(ISBLANK(G12),0,IF(ISBLANK(F11),0,IF(H11 = "D",MAX($A$5:$A$30) + 1,AL9)))</f>
        <v>3</v>
      </c>
      <c r="I12" s="27">
        <v>7</v>
      </c>
      <c r="J12" s="28">
        <v>1160</v>
      </c>
      <c r="K12" s="32">
        <f>IF(ISBLANK(J12),0,IF(ISBLANK(I11),0,IF(K11 = "D",MAX($A$5:$A$30) + 1,AP9)))</f>
        <v>6</v>
      </c>
      <c r="L12" s="27">
        <v>9</v>
      </c>
      <c r="M12" s="28">
        <v>3340</v>
      </c>
      <c r="N12" s="32">
        <f>IF(ISBLANK(M12),0,IF(ISBLANK(L11),0,IF(N11 = "D",MAX($A$5:$A$30) + 1,AT9)))</f>
        <v>2</v>
      </c>
      <c r="O12" s="157"/>
      <c r="P12" s="159"/>
      <c r="Q12" s="161"/>
      <c r="U12" s="21"/>
      <c r="V12" s="21"/>
      <c r="W12" s="21"/>
      <c r="Y12" s="12">
        <f>O17</f>
        <v>35</v>
      </c>
      <c r="Z12" s="13">
        <f>P17</f>
        <v>8180</v>
      </c>
      <c r="AA12" s="8">
        <f t="shared" si="0"/>
        <v>7</v>
      </c>
      <c r="AB12" s="8">
        <f t="shared" si="1"/>
        <v>8</v>
      </c>
      <c r="AC12" s="8">
        <f t="shared" si="2"/>
        <v>7.0000799999999996</v>
      </c>
      <c r="AD12" s="24">
        <f t="shared" si="3"/>
        <v>7</v>
      </c>
      <c r="AE12" s="17">
        <f>D18</f>
        <v>4500</v>
      </c>
      <c r="AF12" s="18">
        <f t="shared" si="4"/>
        <v>9</v>
      </c>
      <c r="AG12" s="8">
        <f t="shared" si="5"/>
        <v>1</v>
      </c>
      <c r="AH12" s="22">
        <f t="shared" si="6"/>
        <v>9</v>
      </c>
      <c r="AI12" s="17">
        <f>G18</f>
        <v>2340</v>
      </c>
      <c r="AJ12">
        <f t="shared" si="7"/>
        <v>4</v>
      </c>
      <c r="AK12" s="8">
        <f t="shared" si="8"/>
        <v>1</v>
      </c>
      <c r="AL12" s="22">
        <f t="shared" si="9"/>
        <v>4</v>
      </c>
      <c r="AM12" s="17">
        <f>J18</f>
        <v>560</v>
      </c>
      <c r="AN12" s="18">
        <f t="shared" si="10"/>
        <v>10</v>
      </c>
      <c r="AO12" s="8">
        <f t="shared" si="11"/>
        <v>1</v>
      </c>
      <c r="AP12" s="22">
        <f t="shared" si="12"/>
        <v>10</v>
      </c>
      <c r="AQ12" s="17">
        <f>M18</f>
        <v>780</v>
      </c>
      <c r="AR12" s="18">
        <f t="shared" si="13"/>
        <v>12</v>
      </c>
      <c r="AS12" s="8">
        <f t="shared" si="14"/>
        <v>1</v>
      </c>
      <c r="AT12" s="22">
        <f t="shared" si="15"/>
        <v>12</v>
      </c>
    </row>
    <row r="13" spans="1:46" ht="15.95" customHeight="1" x14ac:dyDescent="0.2">
      <c r="A13" s="169">
        <v>5</v>
      </c>
      <c r="B13" s="164" t="str">
        <f>'Zoznam tímov a pretekárov'!A11</f>
        <v>Košice Sensas - Feedercentrum</v>
      </c>
      <c r="C13" s="154" t="s">
        <v>179</v>
      </c>
      <c r="D13" s="155"/>
      <c r="E13" s="81"/>
      <c r="F13" s="154" t="s">
        <v>178</v>
      </c>
      <c r="G13" s="155"/>
      <c r="H13" s="81"/>
      <c r="I13" s="154" t="s">
        <v>138</v>
      </c>
      <c r="J13" s="155"/>
      <c r="K13" s="81"/>
      <c r="L13" s="154" t="s">
        <v>139</v>
      </c>
      <c r="M13" s="155"/>
      <c r="N13" s="81"/>
      <c r="O13" s="156">
        <f>SUM(E14+H14+K14+N14)</f>
        <v>35.5</v>
      </c>
      <c r="P13" s="158">
        <f>SUM(D14+G14+J14+M14)</f>
        <v>6000</v>
      </c>
      <c r="Q13" s="160">
        <f>AD10</f>
        <v>8</v>
      </c>
      <c r="U13" s="21"/>
      <c r="V13" s="21"/>
      <c r="W13" s="21"/>
      <c r="Y13" s="12">
        <f>O19</f>
        <v>48.5</v>
      </c>
      <c r="Z13" s="13">
        <f>P19</f>
        <v>2380</v>
      </c>
      <c r="AA13" s="8">
        <f t="shared" si="0"/>
        <v>12</v>
      </c>
      <c r="AB13" s="8">
        <f t="shared" si="1"/>
        <v>12</v>
      </c>
      <c r="AC13" s="8">
        <f t="shared" si="2"/>
        <v>12.000120000000001</v>
      </c>
      <c r="AD13" s="24">
        <f t="shared" si="3"/>
        <v>12</v>
      </c>
      <c r="AE13" s="17">
        <f>D20</f>
        <v>1100</v>
      </c>
      <c r="AF13" s="18">
        <f t="shared" si="4"/>
        <v>14</v>
      </c>
      <c r="AG13" s="8">
        <f t="shared" si="5"/>
        <v>1</v>
      </c>
      <c r="AH13" s="22">
        <f t="shared" si="6"/>
        <v>14</v>
      </c>
      <c r="AI13" s="17">
        <f>G20</f>
        <v>420</v>
      </c>
      <c r="AJ13">
        <f t="shared" si="7"/>
        <v>12</v>
      </c>
      <c r="AK13" s="8">
        <f t="shared" si="8"/>
        <v>1</v>
      </c>
      <c r="AL13" s="22">
        <f t="shared" si="9"/>
        <v>12</v>
      </c>
      <c r="AM13" s="17">
        <f>J20</f>
        <v>860</v>
      </c>
      <c r="AN13" s="18">
        <f t="shared" si="10"/>
        <v>7</v>
      </c>
      <c r="AO13" s="8">
        <f t="shared" si="11"/>
        <v>2</v>
      </c>
      <c r="AP13" s="22">
        <f t="shared" si="12"/>
        <v>7.5</v>
      </c>
      <c r="AQ13" s="17">
        <f>M20</f>
        <v>0</v>
      </c>
      <c r="AR13" s="18">
        <f t="shared" si="13"/>
        <v>15</v>
      </c>
      <c r="AS13" s="8">
        <f t="shared" si="14"/>
        <v>1</v>
      </c>
      <c r="AT13" s="22">
        <f t="shared" si="15"/>
        <v>15</v>
      </c>
    </row>
    <row r="14" spans="1:46" ht="15.95" customHeight="1" thickBot="1" x14ac:dyDescent="0.25">
      <c r="A14" s="169"/>
      <c r="B14" s="165"/>
      <c r="C14" s="27">
        <v>13</v>
      </c>
      <c r="D14" s="28">
        <v>2420</v>
      </c>
      <c r="E14" s="32">
        <f>IF(ISBLANK(D14),0,IF(ISBLANK(C13),0,IF(E13 = "D",MAX($A$5:$A$30) + 1,AH10)))</f>
        <v>12</v>
      </c>
      <c r="F14" s="27">
        <v>2</v>
      </c>
      <c r="G14" s="28">
        <v>460</v>
      </c>
      <c r="H14" s="32">
        <f>IF(ISBLANK(G14),0,IF(ISBLANK(F13),0,IF(H13 = "D",MAX($A$5:$A$30) + 1,AL10)))</f>
        <v>11</v>
      </c>
      <c r="I14" s="27">
        <v>6</v>
      </c>
      <c r="J14" s="28">
        <v>2180</v>
      </c>
      <c r="K14" s="32">
        <f>IF(ISBLANK(J14),0,IF(ISBLANK(I13),0,IF(K13 = "D",MAX($A$5:$A$30) + 1,AP10)))</f>
        <v>3</v>
      </c>
      <c r="L14" s="27">
        <v>10</v>
      </c>
      <c r="M14" s="28">
        <v>940</v>
      </c>
      <c r="N14" s="32">
        <f>IF(ISBLANK(M14),0,IF(ISBLANK(L13),0,IF(N13 = "D",MAX($A$5:$A$30) + 1,AT10)))</f>
        <v>9.5</v>
      </c>
      <c r="O14" s="157"/>
      <c r="P14" s="159"/>
      <c r="Q14" s="161"/>
      <c r="U14" s="21"/>
      <c r="V14" s="21"/>
      <c r="W14" s="21"/>
      <c r="Y14" s="12">
        <f>O21</f>
        <v>17</v>
      </c>
      <c r="Z14" s="13">
        <f>P21</f>
        <v>12420</v>
      </c>
      <c r="AA14" s="8">
        <f t="shared" si="0"/>
        <v>2</v>
      </c>
      <c r="AB14" s="8">
        <f t="shared" si="1"/>
        <v>3</v>
      </c>
      <c r="AC14" s="8">
        <f t="shared" si="2"/>
        <v>2.0000300000000002</v>
      </c>
      <c r="AD14" s="24">
        <f t="shared" si="3"/>
        <v>2</v>
      </c>
      <c r="AE14" s="17">
        <f>D22</f>
        <v>3400</v>
      </c>
      <c r="AF14" s="18">
        <f t="shared" si="4"/>
        <v>10</v>
      </c>
      <c r="AG14" s="8">
        <f t="shared" si="5"/>
        <v>1</v>
      </c>
      <c r="AH14" s="22">
        <f t="shared" si="6"/>
        <v>10</v>
      </c>
      <c r="AI14" s="17">
        <f>G22</f>
        <v>3260</v>
      </c>
      <c r="AJ14">
        <f t="shared" si="7"/>
        <v>2</v>
      </c>
      <c r="AK14" s="8">
        <f t="shared" si="8"/>
        <v>1</v>
      </c>
      <c r="AL14" s="22">
        <f t="shared" si="9"/>
        <v>2</v>
      </c>
      <c r="AM14" s="17">
        <f>J22</f>
        <v>3360</v>
      </c>
      <c r="AN14" s="18">
        <f t="shared" si="10"/>
        <v>1</v>
      </c>
      <c r="AO14" s="8">
        <f t="shared" si="11"/>
        <v>1</v>
      </c>
      <c r="AP14" s="22">
        <f t="shared" si="12"/>
        <v>1</v>
      </c>
      <c r="AQ14" s="17">
        <f>M22</f>
        <v>2400</v>
      </c>
      <c r="AR14" s="18">
        <f t="shared" si="13"/>
        <v>4</v>
      </c>
      <c r="AS14" s="8">
        <f t="shared" si="14"/>
        <v>1</v>
      </c>
      <c r="AT14" s="22">
        <f>IF(AS14 &gt; 1,IF(MOD(AS14,2) = 0,(AR14*AS14+AS14-1)/AS14,(AR14*AS14+AS14)/AS14),IF(AS14=1,AR14,(AR14*AS14+AS14-1)/AS14))</f>
        <v>4</v>
      </c>
    </row>
    <row r="15" spans="1:46" ht="15.95" customHeight="1" x14ac:dyDescent="0.2">
      <c r="A15" s="162">
        <v>6</v>
      </c>
      <c r="B15" s="164" t="str">
        <f>'Zoznam tímov a pretekárov'!A13</f>
        <v>Košice Cassovia</v>
      </c>
      <c r="C15" s="154" t="s">
        <v>164</v>
      </c>
      <c r="D15" s="155"/>
      <c r="E15" s="81"/>
      <c r="F15" s="154" t="s">
        <v>165</v>
      </c>
      <c r="G15" s="155"/>
      <c r="H15" s="81"/>
      <c r="I15" s="154" t="s">
        <v>181</v>
      </c>
      <c r="J15" s="155"/>
      <c r="K15" s="81"/>
      <c r="L15" s="154" t="s">
        <v>134</v>
      </c>
      <c r="M15" s="155"/>
      <c r="N15" s="81"/>
      <c r="O15" s="156">
        <f>SUM(E16+H16+K16+N16)</f>
        <v>42</v>
      </c>
      <c r="P15" s="158">
        <f>SUM(D16+G16+J16+M16)</f>
        <v>7360</v>
      </c>
      <c r="Q15" s="160">
        <f>AD11</f>
        <v>10</v>
      </c>
      <c r="Y15" s="12">
        <f>O23</f>
        <v>23.5</v>
      </c>
      <c r="Z15" s="13">
        <f>P23</f>
        <v>10320</v>
      </c>
      <c r="AA15" s="8">
        <f t="shared" si="0"/>
        <v>4</v>
      </c>
      <c r="AB15" s="8">
        <f t="shared" si="1"/>
        <v>5</v>
      </c>
      <c r="AC15" s="8">
        <f t="shared" si="2"/>
        <v>4.0000499999999999</v>
      </c>
      <c r="AD15" s="24">
        <f t="shared" si="3"/>
        <v>4</v>
      </c>
      <c r="AE15" s="17">
        <f>D24</f>
        <v>5300</v>
      </c>
      <c r="AF15" s="18">
        <f t="shared" si="4"/>
        <v>6</v>
      </c>
      <c r="AG15" s="8">
        <f t="shared" si="5"/>
        <v>1</v>
      </c>
      <c r="AH15" s="22">
        <f t="shared" si="6"/>
        <v>6</v>
      </c>
      <c r="AI15" s="17">
        <f>G24</f>
        <v>1760</v>
      </c>
      <c r="AJ15">
        <f t="shared" si="7"/>
        <v>6</v>
      </c>
      <c r="AK15" s="8">
        <f t="shared" si="8"/>
        <v>1</v>
      </c>
      <c r="AL15" s="22">
        <f t="shared" si="9"/>
        <v>6</v>
      </c>
      <c r="AM15" s="17">
        <f>J24</f>
        <v>2320</v>
      </c>
      <c r="AN15" s="18">
        <f t="shared" si="10"/>
        <v>2</v>
      </c>
      <c r="AO15" s="8">
        <f t="shared" si="11"/>
        <v>1</v>
      </c>
      <c r="AP15" s="22">
        <f t="shared" si="12"/>
        <v>2</v>
      </c>
      <c r="AQ15" s="17">
        <f>M24</f>
        <v>940</v>
      </c>
      <c r="AR15" s="18">
        <f t="shared" si="13"/>
        <v>9</v>
      </c>
      <c r="AS15" s="8">
        <f t="shared" si="14"/>
        <v>2</v>
      </c>
      <c r="AT15" s="22">
        <f t="shared" si="15"/>
        <v>9.5</v>
      </c>
    </row>
    <row r="16" spans="1:46" ht="15.95" customHeight="1" thickBot="1" x14ac:dyDescent="0.25">
      <c r="A16" s="163"/>
      <c r="B16" s="165"/>
      <c r="C16" s="27">
        <v>2</v>
      </c>
      <c r="D16" s="28">
        <v>5580</v>
      </c>
      <c r="E16" s="32">
        <f>IF(ISBLANK(D16),0,IF(ISBLANK(C15),0,IF(E15 = "D",MAX($A$5:$A$30) + 1,AH11)))</f>
        <v>5</v>
      </c>
      <c r="F16" s="27">
        <v>11</v>
      </c>
      <c r="G16" s="28">
        <v>0</v>
      </c>
      <c r="H16" s="32">
        <v>15</v>
      </c>
      <c r="I16" s="27">
        <v>10</v>
      </c>
      <c r="J16" s="28">
        <v>0</v>
      </c>
      <c r="K16" s="32">
        <v>15</v>
      </c>
      <c r="L16" s="27">
        <v>13</v>
      </c>
      <c r="M16" s="28">
        <v>1780</v>
      </c>
      <c r="N16" s="32">
        <f>IF(ISBLANK(M16),0,IF(ISBLANK(L15),0,IF(N15 = "D",MAX($A$5:$A$30) + 1,AT11)))</f>
        <v>7</v>
      </c>
      <c r="O16" s="157"/>
      <c r="P16" s="159"/>
      <c r="Q16" s="161"/>
      <c r="Y16" s="12">
        <f>O25</f>
        <v>24</v>
      </c>
      <c r="Z16" s="13">
        <f>P25</f>
        <v>16080</v>
      </c>
      <c r="AA16" s="8">
        <f t="shared" si="0"/>
        <v>5</v>
      </c>
      <c r="AB16" s="8">
        <f t="shared" si="1"/>
        <v>1</v>
      </c>
      <c r="AC16" s="8">
        <f t="shared" si="2"/>
        <v>5.0000099999999996</v>
      </c>
      <c r="AD16" s="24">
        <f t="shared" si="3"/>
        <v>5</v>
      </c>
      <c r="AE16" s="17">
        <f>D26</f>
        <v>10580</v>
      </c>
      <c r="AF16" s="18">
        <f t="shared" si="4"/>
        <v>1</v>
      </c>
      <c r="AG16" s="8">
        <f t="shared" si="5"/>
        <v>1</v>
      </c>
      <c r="AH16" s="22">
        <f t="shared" si="6"/>
        <v>1</v>
      </c>
      <c r="AI16" s="17">
        <f>G26</f>
        <v>220</v>
      </c>
      <c r="AJ16">
        <f t="shared" si="7"/>
        <v>13</v>
      </c>
      <c r="AK16" s="8">
        <f t="shared" si="8"/>
        <v>1</v>
      </c>
      <c r="AL16" s="22">
        <f t="shared" si="9"/>
        <v>13</v>
      </c>
      <c r="AM16" s="17">
        <f>J26</f>
        <v>620</v>
      </c>
      <c r="AN16" s="18">
        <f t="shared" si="10"/>
        <v>9</v>
      </c>
      <c r="AO16" s="8">
        <f t="shared" si="11"/>
        <v>1</v>
      </c>
      <c r="AP16" s="22">
        <f t="shared" si="12"/>
        <v>9</v>
      </c>
      <c r="AQ16" s="17">
        <f>M26</f>
        <v>4660</v>
      </c>
      <c r="AR16" s="18">
        <f t="shared" si="13"/>
        <v>1</v>
      </c>
      <c r="AS16" s="8">
        <f t="shared" si="14"/>
        <v>1</v>
      </c>
      <c r="AT16" s="22">
        <f t="shared" si="15"/>
        <v>1</v>
      </c>
    </row>
    <row r="17" spans="1:46" ht="15.95" customHeight="1" x14ac:dyDescent="0.2">
      <c r="A17" s="169">
        <v>7</v>
      </c>
      <c r="B17" s="164" t="str">
        <f>'Zoznam tímov a pretekárov'!A15</f>
        <v>Dolný Kubín</v>
      </c>
      <c r="C17" s="154" t="s">
        <v>182</v>
      </c>
      <c r="D17" s="155"/>
      <c r="E17" s="81"/>
      <c r="F17" s="154" t="s">
        <v>162</v>
      </c>
      <c r="G17" s="155"/>
      <c r="H17" s="81"/>
      <c r="I17" s="154" t="s">
        <v>163</v>
      </c>
      <c r="J17" s="155"/>
      <c r="K17" s="81"/>
      <c r="L17" s="154" t="s">
        <v>161</v>
      </c>
      <c r="M17" s="155"/>
      <c r="N17" s="81"/>
      <c r="O17" s="156">
        <f>SUM(E18+H18+K18+N18)</f>
        <v>35</v>
      </c>
      <c r="P17" s="158">
        <f>SUM(D18+G18+J18+M18)</f>
        <v>8180</v>
      </c>
      <c r="Q17" s="160">
        <f>AD12</f>
        <v>7</v>
      </c>
      <c r="Y17" s="12">
        <f>O27</f>
        <v>21</v>
      </c>
      <c r="Z17" s="13">
        <f>P27</f>
        <v>11040</v>
      </c>
      <c r="AA17" s="8">
        <f t="shared" si="0"/>
        <v>3</v>
      </c>
      <c r="AB17" s="8">
        <f t="shared" si="1"/>
        <v>4</v>
      </c>
      <c r="AC17" s="8">
        <f t="shared" si="2"/>
        <v>3.0000399999999998</v>
      </c>
      <c r="AD17" s="24">
        <f t="shared" si="3"/>
        <v>3</v>
      </c>
      <c r="AE17" s="17">
        <f>D28</f>
        <v>6400</v>
      </c>
      <c r="AF17" s="18">
        <f t="shared" si="4"/>
        <v>2</v>
      </c>
      <c r="AG17" s="8">
        <f t="shared" si="5"/>
        <v>1</v>
      </c>
      <c r="AH17" s="22">
        <f t="shared" si="6"/>
        <v>2</v>
      </c>
      <c r="AI17" s="17">
        <f>G28</f>
        <v>1180</v>
      </c>
      <c r="AJ17">
        <f t="shared" si="7"/>
        <v>8</v>
      </c>
      <c r="AK17" s="8">
        <f t="shared" si="8"/>
        <v>1</v>
      </c>
      <c r="AL17" s="22">
        <f t="shared" si="9"/>
        <v>8</v>
      </c>
      <c r="AM17" s="17">
        <f>J28</f>
        <v>1460</v>
      </c>
      <c r="AN17" s="18">
        <f t="shared" si="10"/>
        <v>5</v>
      </c>
      <c r="AO17" s="8">
        <f t="shared" si="11"/>
        <v>1</v>
      </c>
      <c r="AP17" s="22">
        <f t="shared" si="12"/>
        <v>5</v>
      </c>
      <c r="AQ17" s="17">
        <f>M28</f>
        <v>2000</v>
      </c>
      <c r="AR17" s="18">
        <f t="shared" si="13"/>
        <v>6</v>
      </c>
      <c r="AS17" s="8">
        <f t="shared" si="14"/>
        <v>1</v>
      </c>
      <c r="AT17" s="22">
        <f t="shared" si="15"/>
        <v>6</v>
      </c>
    </row>
    <row r="18" spans="1:46" ht="15.95" customHeight="1" thickBot="1" x14ac:dyDescent="0.25">
      <c r="A18" s="169"/>
      <c r="B18" s="165"/>
      <c r="C18" s="85">
        <v>10</v>
      </c>
      <c r="D18" s="28">
        <v>4500</v>
      </c>
      <c r="E18" s="32">
        <f>IF(ISBLANK(D18),0,IF(ISBLANK(C17),0,IF(E17 = "D",MAX($A$5:$A$30) + 1,AH12)))</f>
        <v>9</v>
      </c>
      <c r="F18" s="27">
        <v>7</v>
      </c>
      <c r="G18" s="28">
        <v>2340</v>
      </c>
      <c r="H18" s="32">
        <f>IF(ISBLANK(G18),0,IF(ISBLANK(F17),0,IF(H17 = "D",MAX($A$5:$A$30) + 1,AL12)))</f>
        <v>4</v>
      </c>
      <c r="I18" s="27">
        <v>5</v>
      </c>
      <c r="J18" s="28">
        <v>560</v>
      </c>
      <c r="K18" s="32">
        <f>IF(ISBLANK(J18),0,IF(ISBLANK(I17),0,IF(K17 = "D",MAX($A$5:$A$30) + 1,AP12)))</f>
        <v>10</v>
      </c>
      <c r="L18" s="27">
        <v>2</v>
      </c>
      <c r="M18" s="28">
        <v>780</v>
      </c>
      <c r="N18" s="32">
        <f>IF(ISBLANK(M18),0,IF(ISBLANK(L17),0,IF(N17 = "D",MAX($A$5:$A$30) + 1,AT12)))</f>
        <v>12</v>
      </c>
      <c r="O18" s="157"/>
      <c r="P18" s="159"/>
      <c r="Q18" s="161"/>
      <c r="Y18" s="12"/>
      <c r="Z18" s="15"/>
      <c r="AA18" s="8"/>
      <c r="AB18" s="8"/>
      <c r="AC18" s="16"/>
      <c r="AD18" s="24"/>
      <c r="AE18" s="17">
        <f>D30</f>
        <v>4760</v>
      </c>
      <c r="AF18" s="18">
        <f t="shared" si="4"/>
        <v>8</v>
      </c>
      <c r="AG18" s="8">
        <f t="shared" si="5"/>
        <v>1</v>
      </c>
      <c r="AH18" s="22">
        <f t="shared" si="6"/>
        <v>8</v>
      </c>
      <c r="AI18" s="17">
        <f>G30</f>
        <v>2040</v>
      </c>
      <c r="AJ18">
        <f t="shared" si="7"/>
        <v>5</v>
      </c>
      <c r="AK18" s="8">
        <f t="shared" si="8"/>
        <v>1</v>
      </c>
      <c r="AL18" s="22">
        <f t="shared" si="9"/>
        <v>5</v>
      </c>
      <c r="AM18" s="17">
        <f>J30</f>
        <v>360</v>
      </c>
      <c r="AN18" s="18">
        <f t="shared" si="10"/>
        <v>11</v>
      </c>
      <c r="AO18" s="8">
        <f t="shared" si="11"/>
        <v>1</v>
      </c>
      <c r="AP18" s="22">
        <f t="shared" si="12"/>
        <v>11</v>
      </c>
      <c r="AQ18" s="17">
        <f>M30</f>
        <v>1080</v>
      </c>
      <c r="AR18" s="18">
        <f t="shared" si="13"/>
        <v>8</v>
      </c>
      <c r="AS18" s="8">
        <f t="shared" si="14"/>
        <v>1</v>
      </c>
      <c r="AT18" s="22">
        <f t="shared" si="15"/>
        <v>8</v>
      </c>
    </row>
    <row r="19" spans="1:46" ht="15.95" customHeight="1" x14ac:dyDescent="0.2">
      <c r="A19" s="162">
        <v>8</v>
      </c>
      <c r="B19" s="164" t="str">
        <f>'Zoznam tímov a pretekárov'!A17</f>
        <v>Bratislava 1 AWAS</v>
      </c>
      <c r="C19" s="154" t="s">
        <v>186</v>
      </c>
      <c r="D19" s="155"/>
      <c r="E19" s="81"/>
      <c r="F19" s="154" t="s">
        <v>185</v>
      </c>
      <c r="G19" s="155"/>
      <c r="H19" s="81"/>
      <c r="I19" s="154" t="s">
        <v>184</v>
      </c>
      <c r="J19" s="155"/>
      <c r="K19" s="81"/>
      <c r="L19" s="154" t="s">
        <v>70</v>
      </c>
      <c r="M19" s="155"/>
      <c r="N19" s="81"/>
      <c r="O19" s="156">
        <f>SUM(E20+H20+K20+N20)</f>
        <v>48.5</v>
      </c>
      <c r="P19" s="158">
        <f>SUM(D20+G20+J20+M20)</f>
        <v>2380</v>
      </c>
      <c r="Q19" s="160">
        <f>AD13</f>
        <v>12</v>
      </c>
      <c r="Y19" s="12"/>
      <c r="AE19" s="17">
        <f>D32</f>
        <v>3120</v>
      </c>
      <c r="AF19" s="18">
        <f t="shared" si="4"/>
        <v>11</v>
      </c>
      <c r="AG19" s="8">
        <f t="shared" si="5"/>
        <v>1</v>
      </c>
      <c r="AH19" s="22">
        <f t="shared" si="6"/>
        <v>11</v>
      </c>
      <c r="AI19" s="17">
        <f>G32</f>
        <v>1060</v>
      </c>
      <c r="AJ19">
        <f t="shared" si="7"/>
        <v>9</v>
      </c>
      <c r="AK19" s="8">
        <f t="shared" si="8"/>
        <v>1</v>
      </c>
      <c r="AL19" s="22">
        <f t="shared" si="9"/>
        <v>9</v>
      </c>
      <c r="AM19" s="17">
        <f>J32</f>
        <v>1800</v>
      </c>
      <c r="AN19" s="18">
        <f t="shared" si="10"/>
        <v>4</v>
      </c>
      <c r="AO19" s="8">
        <f t="shared" si="11"/>
        <v>1</v>
      </c>
      <c r="AP19" s="22">
        <f t="shared" si="12"/>
        <v>4</v>
      </c>
      <c r="AQ19" s="17">
        <f>M32</f>
        <v>620</v>
      </c>
      <c r="AR19" s="18">
        <f t="shared" si="13"/>
        <v>13</v>
      </c>
      <c r="AS19" s="8">
        <f t="shared" si="14"/>
        <v>1</v>
      </c>
      <c r="AT19" s="22">
        <f t="shared" si="15"/>
        <v>13</v>
      </c>
    </row>
    <row r="20" spans="1:46" ht="15.95" customHeight="1" thickBot="1" x14ac:dyDescent="0.25">
      <c r="A20" s="163"/>
      <c r="B20" s="165"/>
      <c r="C20" s="27">
        <v>11</v>
      </c>
      <c r="D20" s="28">
        <v>1100</v>
      </c>
      <c r="E20" s="32">
        <f>IF(ISBLANK(D20),0,IF(ISBLANK(C19),0,IF(E19 = "D",MAX($A$5:$A$30) + 1,AH13)))</f>
        <v>14</v>
      </c>
      <c r="F20" s="27">
        <v>12</v>
      </c>
      <c r="G20" s="28">
        <v>420</v>
      </c>
      <c r="H20" s="32">
        <f>IF(ISBLANK(G20),0,IF(ISBLANK(F19),0,IF(H19 = "D",MAX($A$5:$A$30) + 1,AL13)))</f>
        <v>12</v>
      </c>
      <c r="I20" s="85">
        <v>9</v>
      </c>
      <c r="J20" s="28">
        <v>860</v>
      </c>
      <c r="K20" s="32">
        <f>IF(ISBLANK(J20),0,IF(ISBLANK(I19),0,IF(K19 = "D",MAX($A$5:$A$30) + 1,AP13)))</f>
        <v>7.5</v>
      </c>
      <c r="L20" s="27">
        <v>5</v>
      </c>
      <c r="M20" s="28">
        <v>0</v>
      </c>
      <c r="N20" s="32">
        <f>IF(ISBLANK(M20),0,IF(ISBLANK(L19),0,IF(N19 = "D",MAX($A$5:$A$30) + 1,AT13)))</f>
        <v>15</v>
      </c>
      <c r="O20" s="157"/>
      <c r="P20" s="159"/>
      <c r="Q20" s="161"/>
      <c r="Y20" s="12"/>
      <c r="AE20" s="17">
        <f>D34</f>
        <v>-1</v>
      </c>
      <c r="AF20" s="18">
        <f t="shared" si="4"/>
        <v>15</v>
      </c>
      <c r="AG20" s="8">
        <f t="shared" si="5"/>
        <v>1</v>
      </c>
      <c r="AH20" s="22">
        <f t="shared" si="6"/>
        <v>15</v>
      </c>
      <c r="AI20" s="17">
        <f>G34</f>
        <v>-1</v>
      </c>
      <c r="AJ20">
        <f t="shared" si="7"/>
        <v>15</v>
      </c>
      <c r="AK20" s="8">
        <f t="shared" si="8"/>
        <v>1</v>
      </c>
      <c r="AL20" s="22">
        <f t="shared" si="9"/>
        <v>15</v>
      </c>
      <c r="AM20" s="17">
        <f>J34</f>
        <v>-1</v>
      </c>
      <c r="AN20" s="18">
        <f t="shared" si="10"/>
        <v>15</v>
      </c>
      <c r="AO20" s="8">
        <f t="shared" si="11"/>
        <v>1</v>
      </c>
      <c r="AP20" s="22">
        <f t="shared" si="12"/>
        <v>15</v>
      </c>
      <c r="AQ20" s="17">
        <f>M34</f>
        <v>2280</v>
      </c>
      <c r="AR20" s="18">
        <f t="shared" si="13"/>
        <v>5</v>
      </c>
      <c r="AS20" s="8">
        <f t="shared" si="14"/>
        <v>1</v>
      </c>
      <c r="AT20" s="22">
        <f t="shared" si="15"/>
        <v>5</v>
      </c>
    </row>
    <row r="21" spans="1:46" ht="15.95" customHeight="1" x14ac:dyDescent="0.2">
      <c r="A21" s="162">
        <v>9</v>
      </c>
      <c r="B21" s="164" t="str">
        <f>'Zoznam tímov a pretekárov'!A19</f>
        <v>Galanta Sensas</v>
      </c>
      <c r="C21" s="154" t="s">
        <v>189</v>
      </c>
      <c r="D21" s="155"/>
      <c r="E21" s="81"/>
      <c r="F21" s="154" t="s">
        <v>60</v>
      </c>
      <c r="G21" s="155"/>
      <c r="H21" s="81"/>
      <c r="I21" s="154" t="s">
        <v>188</v>
      </c>
      <c r="J21" s="155"/>
      <c r="K21" s="81"/>
      <c r="L21" s="154" t="s">
        <v>190</v>
      </c>
      <c r="M21" s="155"/>
      <c r="N21" s="81"/>
      <c r="O21" s="156">
        <f>SUM(E22+H22+K22+N22)</f>
        <v>17</v>
      </c>
      <c r="P21" s="158">
        <f>SUM(D22+G22+J22+M22)</f>
        <v>12420</v>
      </c>
      <c r="Q21" s="160">
        <f>AD14</f>
        <v>2</v>
      </c>
      <c r="AF21" s="10"/>
    </row>
    <row r="22" spans="1:46" ht="15.95" customHeight="1" thickBot="1" x14ac:dyDescent="0.25">
      <c r="A22" s="163"/>
      <c r="B22" s="165"/>
      <c r="C22" s="27">
        <v>12</v>
      </c>
      <c r="D22" s="28">
        <v>3400</v>
      </c>
      <c r="E22" s="32">
        <f>IF(ISBLANK(D22),0,IF(ISBLANK(C21),0,IF(E21 = "D",MAX($A$5:$A$30) + 1,AH14)))</f>
        <v>10</v>
      </c>
      <c r="F22" s="27">
        <v>1</v>
      </c>
      <c r="G22" s="28">
        <v>3260</v>
      </c>
      <c r="H22" s="32">
        <f>IF(ISBLANK(G22),0,IF(ISBLANK(F21),0,IF(H21 = "D",MAX($A$5:$A$30) + 1,AL14)))</f>
        <v>2</v>
      </c>
      <c r="I22" s="27">
        <v>2</v>
      </c>
      <c r="J22" s="28">
        <v>3360</v>
      </c>
      <c r="K22" s="32">
        <f>IF(ISBLANK(J22),0,IF(ISBLANK(I21),0,IF(K21 = "D",MAX($A$5:$A$30) + 1,AP14)))</f>
        <v>1</v>
      </c>
      <c r="L22" s="85">
        <v>12</v>
      </c>
      <c r="M22" s="28">
        <v>2400</v>
      </c>
      <c r="N22" s="32">
        <f>IF(ISBLANK(M22),0,IF(ISBLANK(L21),0,IF(N21 = "D",MAX($A$5:$A$30) + 1,AT14)))</f>
        <v>4</v>
      </c>
      <c r="O22" s="157"/>
      <c r="P22" s="159"/>
      <c r="Q22" s="161"/>
      <c r="AF22" s="10"/>
    </row>
    <row r="23" spans="1:46" ht="15.95" customHeight="1" x14ac:dyDescent="0.2">
      <c r="A23" s="169">
        <v>10</v>
      </c>
      <c r="B23" s="164" t="str">
        <f>'Zoznam tímov a pretekárov'!A21</f>
        <v>Považská Bystrica Browning</v>
      </c>
      <c r="C23" s="154" t="s">
        <v>65</v>
      </c>
      <c r="D23" s="155"/>
      <c r="E23" s="81"/>
      <c r="F23" s="154" t="s">
        <v>76</v>
      </c>
      <c r="G23" s="155"/>
      <c r="H23" s="81"/>
      <c r="I23" s="154" t="s">
        <v>192</v>
      </c>
      <c r="J23" s="155"/>
      <c r="K23" s="81"/>
      <c r="L23" s="154" t="s">
        <v>75</v>
      </c>
      <c r="M23" s="155"/>
      <c r="N23" s="81"/>
      <c r="O23" s="156">
        <f>SUM(E24+H24+K24+N24)</f>
        <v>23.5</v>
      </c>
      <c r="P23" s="158">
        <f>SUM(D24+G24+J24+M24)</f>
        <v>10320</v>
      </c>
      <c r="Q23" s="160">
        <f>AD15</f>
        <v>4</v>
      </c>
      <c r="AF23" s="10"/>
    </row>
    <row r="24" spans="1:46" ht="15.95" customHeight="1" thickBot="1" x14ac:dyDescent="0.25">
      <c r="A24" s="169"/>
      <c r="B24" s="165"/>
      <c r="C24" s="85">
        <v>14</v>
      </c>
      <c r="D24" s="28">
        <v>5300</v>
      </c>
      <c r="E24" s="32">
        <f>IF(ISBLANK(D24),0,IF(ISBLANK(C23),0,IF(E23 = "D",MAX($A$5:$A$30) + 1,AH15)))</f>
        <v>6</v>
      </c>
      <c r="F24" s="27">
        <v>8</v>
      </c>
      <c r="G24" s="28">
        <v>1760</v>
      </c>
      <c r="H24" s="32">
        <f>IF(ISBLANK(G24),0,IF(ISBLANK(F23),0,IF(H23 = "D",MAX($A$5:$A$30) + 1,AL15)))</f>
        <v>6</v>
      </c>
      <c r="I24" s="27">
        <v>11</v>
      </c>
      <c r="J24" s="28">
        <v>2320</v>
      </c>
      <c r="K24" s="32">
        <f>IF(ISBLANK(J24),0,IF(ISBLANK(I23),0,IF(K23 = "D",MAX($A$5:$A$30) + 1,AP15)))</f>
        <v>2</v>
      </c>
      <c r="L24" s="27">
        <v>7</v>
      </c>
      <c r="M24" s="28">
        <v>940</v>
      </c>
      <c r="N24" s="32">
        <f>IF(ISBLANK(M24),0,IF(ISBLANK(L23),0,IF(N23 = "D",MAX($A$5:$A$30) + 1,AT15)))</f>
        <v>9.5</v>
      </c>
      <c r="O24" s="157"/>
      <c r="P24" s="159"/>
      <c r="Q24" s="161"/>
      <c r="AF24" s="10"/>
    </row>
    <row r="25" spans="1:46" ht="15.95" customHeight="1" x14ac:dyDescent="0.2">
      <c r="A25" s="162">
        <v>11</v>
      </c>
      <c r="B25" s="164" t="str">
        <f>'Zoznam tímov a pretekárov'!A23</f>
        <v>Hlohovec Browning</v>
      </c>
      <c r="C25" s="154" t="s">
        <v>64</v>
      </c>
      <c r="D25" s="155"/>
      <c r="E25" s="81"/>
      <c r="F25" s="154" t="s">
        <v>63</v>
      </c>
      <c r="G25" s="155"/>
      <c r="H25" s="81"/>
      <c r="I25" s="154" t="s">
        <v>193</v>
      </c>
      <c r="J25" s="155"/>
      <c r="K25" s="81"/>
      <c r="L25" s="154" t="s">
        <v>62</v>
      </c>
      <c r="M25" s="155"/>
      <c r="N25" s="81"/>
      <c r="O25" s="156">
        <f>SUM(E26+H26+K26+N26)</f>
        <v>24</v>
      </c>
      <c r="P25" s="158">
        <f>SUM(D26+G26+J26+M26)</f>
        <v>16080</v>
      </c>
      <c r="Q25" s="160">
        <f>AD16</f>
        <v>5</v>
      </c>
      <c r="AF25" s="10"/>
    </row>
    <row r="26" spans="1:46" ht="15.95" customHeight="1" thickBot="1" x14ac:dyDescent="0.25">
      <c r="A26" s="163"/>
      <c r="B26" s="165"/>
      <c r="C26" s="27">
        <v>4</v>
      </c>
      <c r="D26" s="28">
        <v>10580</v>
      </c>
      <c r="E26" s="32">
        <f>IF(ISBLANK(D26),0,IF(ISBLANK(C25),0,IF(E25 = "D",MAX($A$5:$A$30) + 1,AH16)))</f>
        <v>1</v>
      </c>
      <c r="F26" s="27">
        <v>13</v>
      </c>
      <c r="G26" s="28">
        <v>220</v>
      </c>
      <c r="H26" s="32">
        <f>IF(ISBLANK(G26),0,IF(ISBLANK(F25),0,IF(H25 = "D",MAX($A$5:$A$30) + 1,AL16)))</f>
        <v>13</v>
      </c>
      <c r="I26" s="27">
        <v>13</v>
      </c>
      <c r="J26" s="28">
        <v>620</v>
      </c>
      <c r="K26" s="32">
        <f>IF(ISBLANK(J26),0,IF(ISBLANK(I25),0,IF(K25 = "D",MAX($A$5:$A$30) + 1,AP16)))</f>
        <v>9</v>
      </c>
      <c r="L26" s="85">
        <v>14</v>
      </c>
      <c r="M26" s="28">
        <v>4660</v>
      </c>
      <c r="N26" s="32">
        <f>IF(ISBLANK(M26),0,IF(ISBLANK(L25),0,IF(N25 = "D",MAX($A$5:$A$30) + 1,AT16)))</f>
        <v>1</v>
      </c>
      <c r="O26" s="157"/>
      <c r="P26" s="159"/>
      <c r="Q26" s="161"/>
      <c r="AF26" s="10"/>
      <c r="AP26" s="21" t="s">
        <v>26</v>
      </c>
      <c r="AQ26" s="9" t="str">
        <f>IF(C5 = "D","0"," ")</f>
        <v xml:space="preserve"> </v>
      </c>
    </row>
    <row r="27" spans="1:46" ht="15.95" customHeight="1" x14ac:dyDescent="0.2">
      <c r="A27" s="162">
        <v>12</v>
      </c>
      <c r="B27" s="164" t="str">
        <f>'Zoznam tímov a pretekárov'!A25</f>
        <v>Galanta Masterfish</v>
      </c>
      <c r="C27" s="154" t="s">
        <v>40</v>
      </c>
      <c r="D27" s="155"/>
      <c r="E27" s="81"/>
      <c r="F27" s="154" t="s">
        <v>130</v>
      </c>
      <c r="G27" s="155"/>
      <c r="H27" s="81"/>
      <c r="I27" s="154" t="s">
        <v>129</v>
      </c>
      <c r="J27" s="155"/>
      <c r="K27" s="81"/>
      <c r="L27" s="154" t="s">
        <v>111</v>
      </c>
      <c r="M27" s="155"/>
      <c r="N27" s="81"/>
      <c r="O27" s="156">
        <f>SUM(E28+H28+K28+N28)</f>
        <v>21</v>
      </c>
      <c r="P27" s="158">
        <f>SUM(D28+G28+J28+M28)</f>
        <v>11040</v>
      </c>
      <c r="Q27" s="160">
        <f>AD17</f>
        <v>3</v>
      </c>
      <c r="AF27" s="10"/>
      <c r="AP27" s="21" t="s">
        <v>27</v>
      </c>
    </row>
    <row r="28" spans="1:46" ht="15.95" customHeight="1" thickBot="1" x14ac:dyDescent="0.25">
      <c r="A28" s="163"/>
      <c r="B28" s="165"/>
      <c r="C28" s="27">
        <v>5</v>
      </c>
      <c r="D28" s="28">
        <v>6400</v>
      </c>
      <c r="E28" s="32">
        <f>IF(ISBLANK(D28),0,IF(ISBLANK(C27),0,IF(E27 = "D",MAX($A$5:$A$30) + 1,AH17)))</f>
        <v>2</v>
      </c>
      <c r="F28" s="27">
        <v>9</v>
      </c>
      <c r="G28" s="28">
        <v>1180</v>
      </c>
      <c r="H28" s="32">
        <f>IF(ISBLANK(G28),0,IF(ISBLANK(F27),0,IF(H27 = "D",MAX($A$5:$A$30) + 1,AL17)))</f>
        <v>8</v>
      </c>
      <c r="I28" s="27">
        <v>4</v>
      </c>
      <c r="J28" s="28">
        <v>1460</v>
      </c>
      <c r="K28" s="32">
        <f>IF(ISBLANK(J28),0,IF(ISBLANK(I27),0,IF(K27 = "D",MAX($A$5:$A$30) + 1,AP17)))</f>
        <v>5</v>
      </c>
      <c r="L28" s="27">
        <v>15</v>
      </c>
      <c r="M28" s="28">
        <v>2000</v>
      </c>
      <c r="N28" s="32">
        <f>IF(ISBLANK(M28),0,IF(ISBLANK(L27),0,IF(N27 = "D",MAX($A$5:$A$30) + 1,AT17)))</f>
        <v>6</v>
      </c>
      <c r="O28" s="157"/>
      <c r="P28" s="159"/>
      <c r="Q28" s="161"/>
      <c r="AF28" s="10"/>
    </row>
    <row r="29" spans="1:46" ht="15.95" customHeight="1" x14ac:dyDescent="0.2">
      <c r="A29" s="162">
        <v>13</v>
      </c>
      <c r="B29" s="164" t="str">
        <f>'Zoznam tímov a pretekárov'!A27</f>
        <v>Jednotlivci I</v>
      </c>
      <c r="C29" s="154" t="s">
        <v>195</v>
      </c>
      <c r="D29" s="155"/>
      <c r="E29" s="81"/>
      <c r="F29" s="154" t="s">
        <v>196</v>
      </c>
      <c r="G29" s="155"/>
      <c r="H29" s="81"/>
      <c r="I29" s="154" t="s">
        <v>197</v>
      </c>
      <c r="J29" s="155"/>
      <c r="K29" s="81"/>
      <c r="L29" s="154" t="s">
        <v>198</v>
      </c>
      <c r="M29" s="155"/>
      <c r="N29" s="81"/>
      <c r="O29" s="156">
        <v>99</v>
      </c>
      <c r="P29" s="158">
        <f>SUM(D30+G30+J30+M30)</f>
        <v>8240</v>
      </c>
      <c r="Q29" s="160">
        <v>99</v>
      </c>
      <c r="AF29" s="10"/>
    </row>
    <row r="30" spans="1:46" ht="15.95" customHeight="1" thickBot="1" x14ac:dyDescent="0.25">
      <c r="A30" s="163"/>
      <c r="B30" s="165"/>
      <c r="C30" s="27">
        <v>9</v>
      </c>
      <c r="D30" s="28">
        <v>4760</v>
      </c>
      <c r="E30" s="32">
        <f>IF(ISBLANK(D30),0,IF(ISBLANK(C29),0,IF(E29 = "D",MAX($A$5:$A$30) + 1,AH18)))</f>
        <v>8</v>
      </c>
      <c r="F30" s="27">
        <v>6</v>
      </c>
      <c r="G30" s="28">
        <v>2040</v>
      </c>
      <c r="H30" s="32">
        <f>IF(ISBLANK(G30),0,IF(ISBLANK(F29),0,IF(H29 = "D",MAX($A$5:$A$30) + 1,AL18)))</f>
        <v>5</v>
      </c>
      <c r="I30" s="27">
        <v>1</v>
      </c>
      <c r="J30" s="28">
        <v>360</v>
      </c>
      <c r="K30" s="32">
        <f>IF(ISBLANK(J30),0,IF(ISBLANK(I29),0,IF(K29 = "D",MAX($A$5:$A$30) + 1,AP18)))</f>
        <v>11</v>
      </c>
      <c r="L30" s="27">
        <v>8</v>
      </c>
      <c r="M30" s="28">
        <v>1080</v>
      </c>
      <c r="N30" s="32">
        <f>IF(ISBLANK(M30),0,IF(ISBLANK(L29),0,IF(N29 = "D",MAX($A$5:$A$30) + 1,AT18)))</f>
        <v>8</v>
      </c>
      <c r="O30" s="157"/>
      <c r="P30" s="159"/>
      <c r="Q30" s="161"/>
      <c r="AF30" s="10"/>
    </row>
    <row r="31" spans="1:46" ht="15.95" customHeight="1" x14ac:dyDescent="0.2">
      <c r="A31" s="162">
        <v>14</v>
      </c>
      <c r="B31" s="164" t="str">
        <f>'Zoznam tímov a pretekárov'!A29</f>
        <v>Jednotlivci II</v>
      </c>
      <c r="C31" s="154" t="s">
        <v>199</v>
      </c>
      <c r="D31" s="155"/>
      <c r="E31" s="81"/>
      <c r="F31" s="154" t="s">
        <v>96</v>
      </c>
      <c r="G31" s="155"/>
      <c r="H31" s="81"/>
      <c r="I31" s="154" t="s">
        <v>200</v>
      </c>
      <c r="J31" s="155"/>
      <c r="K31" s="81"/>
      <c r="L31" s="154" t="s">
        <v>56</v>
      </c>
      <c r="M31" s="155"/>
      <c r="N31" s="81"/>
      <c r="O31" s="156">
        <v>99</v>
      </c>
      <c r="P31" s="158">
        <v>0</v>
      </c>
      <c r="Q31" s="160">
        <v>99</v>
      </c>
      <c r="AF31" s="10"/>
    </row>
    <row r="32" spans="1:46" ht="15.95" customHeight="1" thickBot="1" x14ac:dyDescent="0.25">
      <c r="A32" s="163"/>
      <c r="B32" s="165"/>
      <c r="C32" s="27">
        <v>3</v>
      </c>
      <c r="D32" s="28">
        <v>3120</v>
      </c>
      <c r="E32" s="32">
        <f>IF(ISBLANK(D32),0,IF(ISBLANK(C31),0,IF(E31 = "D",MAX($A$5:$A$30) + 1,AH19)))</f>
        <v>11</v>
      </c>
      <c r="F32" s="27">
        <v>14</v>
      </c>
      <c r="G32" s="28">
        <v>1060</v>
      </c>
      <c r="H32" s="32">
        <f>IF(ISBLANK(G32),0,IF(ISBLANK(F31),0,IF(H31 = "D",MAX($A$5:$A$30) + 1,AL19)))</f>
        <v>9</v>
      </c>
      <c r="I32" s="27">
        <v>3</v>
      </c>
      <c r="J32" s="28">
        <v>1800</v>
      </c>
      <c r="K32" s="32">
        <f>IF(ISBLANK(J32),0,IF(ISBLANK(I31),0,IF(K31 = "D",MAX($A$5:$A$30) + 1,AP19)))</f>
        <v>4</v>
      </c>
      <c r="L32" s="27">
        <v>3</v>
      </c>
      <c r="M32" s="28">
        <v>620</v>
      </c>
      <c r="N32" s="32">
        <f>IF(ISBLANK(M32),0,IF(ISBLANK(L31),0,IF(N31 = "D",MAX($A$5:$A$30) + 1,AT19)))</f>
        <v>13</v>
      </c>
      <c r="O32" s="157"/>
      <c r="P32" s="159"/>
      <c r="Q32" s="161"/>
      <c r="AF32" s="10"/>
    </row>
    <row r="33" spans="1:32" ht="15.95" customHeight="1" x14ac:dyDescent="0.2">
      <c r="A33" s="162">
        <v>15</v>
      </c>
      <c r="B33" s="164" t="str">
        <f>'Zoznam tímov a pretekárov'!A31</f>
        <v>Jednotlivci III</v>
      </c>
      <c r="C33" s="154" t="s">
        <v>202</v>
      </c>
      <c r="D33" s="155"/>
      <c r="E33" s="81"/>
      <c r="F33" s="154" t="s">
        <v>203</v>
      </c>
      <c r="G33" s="155"/>
      <c r="H33" s="81"/>
      <c r="I33" s="154" t="s">
        <v>204</v>
      </c>
      <c r="J33" s="155"/>
      <c r="K33" s="81"/>
      <c r="L33" s="154" t="s">
        <v>201</v>
      </c>
      <c r="M33" s="155"/>
      <c r="N33" s="81"/>
      <c r="O33" s="156">
        <v>99</v>
      </c>
      <c r="P33" s="158">
        <v>0</v>
      </c>
      <c r="Q33" s="160">
        <v>99</v>
      </c>
      <c r="AF33" s="10"/>
    </row>
    <row r="34" spans="1:32" ht="15.95" customHeight="1" thickBot="1" x14ac:dyDescent="0.25">
      <c r="A34" s="163"/>
      <c r="B34" s="165"/>
      <c r="C34" s="27"/>
      <c r="D34" s="28">
        <v>-1</v>
      </c>
      <c r="E34" s="32">
        <f>IF(ISBLANK(D34),0,IF(ISBLANK(C33),0,IF(E33 = "D",MAX($A$5:$A$30) + 1,AH20)))</f>
        <v>15</v>
      </c>
      <c r="F34" s="27"/>
      <c r="G34" s="28">
        <v>-1</v>
      </c>
      <c r="H34" s="32">
        <f>IF(ISBLANK(G34),0,IF(ISBLANK(F33),0,IF(H33 = "D",MAX($A$5:$A$30) + 1,AL20)))</f>
        <v>15</v>
      </c>
      <c r="I34" s="27"/>
      <c r="J34" s="28">
        <v>-1</v>
      </c>
      <c r="K34" s="32">
        <f>IF(ISBLANK(J34),0,IF(ISBLANK(I33),0,IF(K33 = "D",MAX($A$5:$A$30) + 1,AP20)))</f>
        <v>15</v>
      </c>
      <c r="L34" s="27">
        <v>6</v>
      </c>
      <c r="M34" s="28">
        <v>2280</v>
      </c>
      <c r="N34" s="32">
        <f>IF(ISBLANK(M34),0,IF(ISBLANK(L33),0,IF(N33 = "D",MAX($A$5:$A$30) + 1,AT20)))</f>
        <v>5</v>
      </c>
      <c r="O34" s="157"/>
      <c r="P34" s="159"/>
      <c r="Q34" s="161"/>
      <c r="AF34" s="10"/>
    </row>
    <row r="35" spans="1:32" ht="15.95" customHeight="1" x14ac:dyDescent="0.25">
      <c r="A35" s="170" t="s">
        <v>206</v>
      </c>
      <c r="B35" s="170"/>
      <c r="C35" s="170"/>
      <c r="D35" s="170"/>
      <c r="E35" s="170"/>
      <c r="F35" s="170"/>
      <c r="G35" s="170"/>
      <c r="H35" s="170"/>
      <c r="I35" s="170"/>
      <c r="J35" s="170"/>
      <c r="K35" s="170"/>
      <c r="L35" s="170"/>
      <c r="M35" s="170"/>
      <c r="N35" s="170"/>
      <c r="O35" s="170"/>
      <c r="P35" s="170"/>
      <c r="Q35" s="170"/>
      <c r="R35" s="89"/>
      <c r="S35" s="89"/>
    </row>
  </sheetData>
  <sheetProtection selectLockedCells="1"/>
  <sortState ref="AE3:AF14">
    <sortCondition ref="AE3:AE14"/>
    <sortCondition descending="1" ref="AF3:AF14"/>
  </sortState>
  <mergeCells count="156">
    <mergeCell ref="C23:D23"/>
    <mergeCell ref="F23:G23"/>
    <mergeCell ref="I23:J23"/>
    <mergeCell ref="L23:M23"/>
    <mergeCell ref="C25:D25"/>
    <mergeCell ref="F25:G25"/>
    <mergeCell ref="I25:J25"/>
    <mergeCell ref="L25:M25"/>
    <mergeCell ref="C27:D27"/>
    <mergeCell ref="F27:G27"/>
    <mergeCell ref="I27:J27"/>
    <mergeCell ref="L27:M27"/>
    <mergeCell ref="I17:J17"/>
    <mergeCell ref="L17:M17"/>
    <mergeCell ref="C19:D19"/>
    <mergeCell ref="F19:G19"/>
    <mergeCell ref="I19:J19"/>
    <mergeCell ref="L19:M19"/>
    <mergeCell ref="C21:D21"/>
    <mergeCell ref="F21:G21"/>
    <mergeCell ref="I21:J21"/>
    <mergeCell ref="L21:M21"/>
    <mergeCell ref="B19:B20"/>
    <mergeCell ref="B21:B22"/>
    <mergeCell ref="C5:D5"/>
    <mergeCell ref="F5:G5"/>
    <mergeCell ref="I5:J5"/>
    <mergeCell ref="L5:M5"/>
    <mergeCell ref="C7:D7"/>
    <mergeCell ref="F7:G7"/>
    <mergeCell ref="I7:J7"/>
    <mergeCell ref="L7:M7"/>
    <mergeCell ref="C9:D9"/>
    <mergeCell ref="F9:G9"/>
    <mergeCell ref="I9:J9"/>
    <mergeCell ref="L9:M9"/>
    <mergeCell ref="C11:D11"/>
    <mergeCell ref="F11:G11"/>
    <mergeCell ref="I11:J11"/>
    <mergeCell ref="L11:M11"/>
    <mergeCell ref="C13:D13"/>
    <mergeCell ref="F13:G13"/>
    <mergeCell ref="I13:J13"/>
    <mergeCell ref="L13:M13"/>
    <mergeCell ref="C15:D15"/>
    <mergeCell ref="F15:G15"/>
    <mergeCell ref="A1:B1"/>
    <mergeCell ref="C1:Q1"/>
    <mergeCell ref="A5:A6"/>
    <mergeCell ref="A7:A8"/>
    <mergeCell ref="A9:A10"/>
    <mergeCell ref="B2:B4"/>
    <mergeCell ref="C2:E2"/>
    <mergeCell ref="A2:A4"/>
    <mergeCell ref="C3:E3"/>
    <mergeCell ref="Q9:Q10"/>
    <mergeCell ref="Q7:Q8"/>
    <mergeCell ref="O7:O8"/>
    <mergeCell ref="P7:P8"/>
    <mergeCell ref="P9:P10"/>
    <mergeCell ref="O2:O4"/>
    <mergeCell ref="F2:H2"/>
    <mergeCell ref="F3:H3"/>
    <mergeCell ref="L2:N2"/>
    <mergeCell ref="I2:K2"/>
    <mergeCell ref="L3:N3"/>
    <mergeCell ref="I3:K3"/>
    <mergeCell ref="Q2:Q4"/>
    <mergeCell ref="P2:P4"/>
    <mergeCell ref="Q5:Q6"/>
    <mergeCell ref="O27:O28"/>
    <mergeCell ref="P25:P26"/>
    <mergeCell ref="O25:O26"/>
    <mergeCell ref="A35:Q35"/>
    <mergeCell ref="A25:A26"/>
    <mergeCell ref="A27:A28"/>
    <mergeCell ref="Q27:Q28"/>
    <mergeCell ref="P27:P28"/>
    <mergeCell ref="Q25:Q26"/>
    <mergeCell ref="B25:B26"/>
    <mergeCell ref="B27:B28"/>
    <mergeCell ref="A29:A30"/>
    <mergeCell ref="B29:B30"/>
    <mergeCell ref="C29:D29"/>
    <mergeCell ref="F29:G29"/>
    <mergeCell ref="I29:J29"/>
    <mergeCell ref="L29:M29"/>
    <mergeCell ref="O29:O30"/>
    <mergeCell ref="P29:P30"/>
    <mergeCell ref="Q29:Q30"/>
    <mergeCell ref="A31:A32"/>
    <mergeCell ref="B31:B32"/>
    <mergeCell ref="C31:D31"/>
    <mergeCell ref="F31:G31"/>
    <mergeCell ref="A23:A24"/>
    <mergeCell ref="P15:P16"/>
    <mergeCell ref="P19:P20"/>
    <mergeCell ref="Q19:Q20"/>
    <mergeCell ref="A19:A20"/>
    <mergeCell ref="A21:A22"/>
    <mergeCell ref="Y5:AD5"/>
    <mergeCell ref="AE5:AH5"/>
    <mergeCell ref="AI5:AL5"/>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B23:B24"/>
    <mergeCell ref="AM5:AP5"/>
    <mergeCell ref="AQ5:AT5"/>
    <mergeCell ref="A11:A12"/>
    <mergeCell ref="A13:A14"/>
    <mergeCell ref="A15:A16"/>
    <mergeCell ref="A17:A18"/>
    <mergeCell ref="Q11:Q12"/>
    <mergeCell ref="P5:P6"/>
    <mergeCell ref="P13:P14"/>
    <mergeCell ref="Q13:Q14"/>
    <mergeCell ref="P11:P12"/>
    <mergeCell ref="Q15:Q16"/>
    <mergeCell ref="Q17:Q18"/>
    <mergeCell ref="B5:B6"/>
    <mergeCell ref="B7:B8"/>
    <mergeCell ref="B9:B10"/>
    <mergeCell ref="B11:B12"/>
    <mergeCell ref="B13:B14"/>
    <mergeCell ref="B15:B16"/>
    <mergeCell ref="B17:B18"/>
    <mergeCell ref="I15:J15"/>
    <mergeCell ref="L15:M15"/>
    <mergeCell ref="C17:D17"/>
    <mergeCell ref="F17:G17"/>
    <mergeCell ref="I31:J31"/>
    <mergeCell ref="L31:M31"/>
    <mergeCell ref="O31:O32"/>
    <mergeCell ref="P31:P32"/>
    <mergeCell ref="Q31:Q32"/>
    <mergeCell ref="A33:A34"/>
    <mergeCell ref="B33:B34"/>
    <mergeCell ref="C33:D33"/>
    <mergeCell ref="F33:G33"/>
    <mergeCell ref="I33:J33"/>
    <mergeCell ref="L33:M33"/>
    <mergeCell ref="O33:O34"/>
    <mergeCell ref="P33:P34"/>
    <mergeCell ref="Q33:Q34"/>
  </mergeCells>
  <phoneticPr fontId="19" type="noConversion"/>
  <conditionalFormatting sqref="AQ26">
    <cfRule type="containsBlanks" dxfId="290" priority="584">
      <formula>LEN(TRIM(AQ26))=0</formula>
    </cfRule>
  </conditionalFormatting>
  <conditionalFormatting sqref="E5:E28 H5:H28 K5:K28 N5:N28">
    <cfRule type="containsBlanks" dxfId="289" priority="201">
      <formula>LEN(TRIM(E5))=0</formula>
    </cfRule>
  </conditionalFormatting>
  <conditionalFormatting sqref="K29 N29">
    <cfRule type="containsBlanks" dxfId="288" priority="192">
      <formula>LEN(TRIM(K29))=0</formula>
    </cfRule>
  </conditionalFormatting>
  <conditionalFormatting sqref="E29">
    <cfRule type="containsBlanks" dxfId="287" priority="731">
      <formula>LEN(TRIM(E29))=0</formula>
    </cfRule>
  </conditionalFormatting>
  <conditionalFormatting sqref="H29">
    <cfRule type="containsBlanks" dxfId="286" priority="172">
      <formula>LEN(TRIM(H29))=0</formula>
    </cfRule>
  </conditionalFormatting>
  <conditionalFormatting sqref="E30">
    <cfRule type="containsBlanks" dxfId="285" priority="167">
      <formula>LEN(TRIM(E30))=0</formula>
    </cfRule>
  </conditionalFormatting>
  <conditionalFormatting sqref="H30">
    <cfRule type="containsBlanks" dxfId="284" priority="166">
      <formula>LEN(TRIM(H30))=0</formula>
    </cfRule>
  </conditionalFormatting>
  <conditionalFormatting sqref="K30">
    <cfRule type="containsBlanks" dxfId="283" priority="165">
      <formula>LEN(TRIM(K30))=0</formula>
    </cfRule>
  </conditionalFormatting>
  <conditionalFormatting sqref="N30">
    <cfRule type="containsBlanks" dxfId="282" priority="163">
      <formula>LEN(TRIM(N30))=0</formula>
    </cfRule>
  </conditionalFormatting>
  <conditionalFormatting sqref="K31 N31">
    <cfRule type="containsBlanks" dxfId="281" priority="114">
      <formula>LEN(TRIM(K31))=0</formula>
    </cfRule>
  </conditionalFormatting>
  <conditionalFormatting sqref="E31">
    <cfRule type="containsBlanks" dxfId="280" priority="110">
      <formula>LEN(TRIM(E31))=0</formula>
    </cfRule>
  </conditionalFormatting>
  <conditionalFormatting sqref="H31">
    <cfRule type="containsBlanks" dxfId="279" priority="105">
      <formula>LEN(TRIM(H31))=0</formula>
    </cfRule>
  </conditionalFormatting>
  <conditionalFormatting sqref="E32">
    <cfRule type="containsBlanks" dxfId="278" priority="100">
      <formula>LEN(TRIM(E32))=0</formula>
    </cfRule>
  </conditionalFormatting>
  <conditionalFormatting sqref="H32">
    <cfRule type="containsBlanks" dxfId="277" priority="99">
      <formula>LEN(TRIM(H32))=0</formula>
    </cfRule>
  </conditionalFormatting>
  <conditionalFormatting sqref="K32">
    <cfRule type="containsBlanks" dxfId="276" priority="98">
      <formula>LEN(TRIM(K32))=0</formula>
    </cfRule>
  </conditionalFormatting>
  <conditionalFormatting sqref="N32">
    <cfRule type="containsBlanks" dxfId="275" priority="97">
      <formula>LEN(TRIM(N32))=0</formula>
    </cfRule>
  </conditionalFormatting>
  <conditionalFormatting sqref="C34:D34 K33 N33 F34:G34 I34:J34">
    <cfRule type="containsBlanks" dxfId="274" priority="92">
      <formula>LEN(TRIM(C33))=0</formula>
    </cfRule>
  </conditionalFormatting>
  <conditionalFormatting sqref="F33">
    <cfRule type="containsBlanks" dxfId="273" priority="94">
      <formula>LEN(TRIM(F33))=0</formula>
    </cfRule>
  </conditionalFormatting>
  <conditionalFormatting sqref="I33">
    <cfRule type="containsBlanks" dxfId="272" priority="95">
      <formula>LEN(TRIM(I33))=0</formula>
    </cfRule>
  </conditionalFormatting>
  <conditionalFormatting sqref="E33">
    <cfRule type="containsBlanks" dxfId="271" priority="88">
      <formula>LEN(TRIM(E33))=0</formula>
    </cfRule>
  </conditionalFormatting>
  <conditionalFormatting sqref="H33">
    <cfRule type="containsBlanks" dxfId="270" priority="83">
      <formula>LEN(TRIM(H33))=0</formula>
    </cfRule>
  </conditionalFormatting>
  <conditionalFormatting sqref="E34">
    <cfRule type="containsBlanks" dxfId="269" priority="78">
      <formula>LEN(TRIM(E34))=0</formula>
    </cfRule>
  </conditionalFormatting>
  <conditionalFormatting sqref="H34">
    <cfRule type="containsBlanks" dxfId="268" priority="77">
      <formula>LEN(TRIM(H34))=0</formula>
    </cfRule>
  </conditionalFormatting>
  <conditionalFormatting sqref="K34">
    <cfRule type="containsBlanks" dxfId="267" priority="76">
      <formula>LEN(TRIM(K34))=0</formula>
    </cfRule>
  </conditionalFormatting>
  <conditionalFormatting sqref="N34">
    <cfRule type="containsBlanks" dxfId="266" priority="75">
      <formula>LEN(TRIM(N34))=0</formula>
    </cfRule>
  </conditionalFormatting>
  <conditionalFormatting sqref="C33">
    <cfRule type="containsBlanks" dxfId="265" priority="74">
      <formula>LEN(TRIM(C33))=0</formula>
    </cfRule>
  </conditionalFormatting>
  <conditionalFormatting sqref="C12:D12 C6:D6 C5 C8:D8 C10:D10 C14:D14 C16:D16 C18:D18 C20:D20 C22:D22 C24:D24 C26:D26 C28:D28">
    <cfRule type="containsBlanks" dxfId="264" priority="58">
      <formula>LEN(TRIM(C5))=0</formula>
    </cfRule>
  </conditionalFormatting>
  <conditionalFormatting sqref="C7">
    <cfRule type="containsBlanks" dxfId="263" priority="59">
      <formula>LEN(TRIM(C7))=0</formula>
    </cfRule>
  </conditionalFormatting>
  <conditionalFormatting sqref="C9">
    <cfRule type="containsBlanks" dxfId="262" priority="60">
      <formula>LEN(TRIM(C9))=0</formula>
    </cfRule>
  </conditionalFormatting>
  <conditionalFormatting sqref="C11">
    <cfRule type="containsBlanks" dxfId="261" priority="61">
      <formula>LEN(TRIM(C11))=0</formula>
    </cfRule>
  </conditionalFormatting>
  <conditionalFormatting sqref="C13">
    <cfRule type="containsBlanks" dxfId="260" priority="62">
      <formula>LEN(TRIM(C13))=0</formula>
    </cfRule>
  </conditionalFormatting>
  <conditionalFormatting sqref="C15">
    <cfRule type="containsBlanks" dxfId="259" priority="63">
      <formula>LEN(TRIM(C15))=0</formula>
    </cfRule>
  </conditionalFormatting>
  <conditionalFormatting sqref="C17">
    <cfRule type="containsBlanks" dxfId="258" priority="64">
      <formula>LEN(TRIM(C17))=0</formula>
    </cfRule>
  </conditionalFormatting>
  <conditionalFormatting sqref="C19">
    <cfRule type="containsBlanks" dxfId="257" priority="65">
      <formula>LEN(TRIM(C19))=0</formula>
    </cfRule>
  </conditionalFormatting>
  <conditionalFormatting sqref="C21">
    <cfRule type="containsBlanks" dxfId="256" priority="66">
      <formula>LEN(TRIM(C21))=0</formula>
    </cfRule>
  </conditionalFormatting>
  <conditionalFormatting sqref="C23">
    <cfRule type="containsBlanks" dxfId="255" priority="67">
      <formula>LEN(TRIM(C23))=0</formula>
    </cfRule>
  </conditionalFormatting>
  <conditionalFormatting sqref="C25">
    <cfRule type="containsBlanks" dxfId="254" priority="68">
      <formula>LEN(TRIM(C25))=0</formula>
    </cfRule>
  </conditionalFormatting>
  <conditionalFormatting sqref="C27">
    <cfRule type="containsBlanks" dxfId="253" priority="69">
      <formula>LEN(TRIM(C27))=0</formula>
    </cfRule>
  </conditionalFormatting>
  <conditionalFormatting sqref="C30:D30">
    <cfRule type="containsBlanks" dxfId="252" priority="56">
      <formula>LEN(TRIM(C30))=0</formula>
    </cfRule>
  </conditionalFormatting>
  <conditionalFormatting sqref="C29">
    <cfRule type="containsBlanks" dxfId="251" priority="57">
      <formula>LEN(TRIM(C29))=0</formula>
    </cfRule>
  </conditionalFormatting>
  <conditionalFormatting sqref="C32:D32">
    <cfRule type="containsBlanks" dxfId="250" priority="55">
      <formula>LEN(TRIM(C32))=0</formula>
    </cfRule>
  </conditionalFormatting>
  <conditionalFormatting sqref="C31">
    <cfRule type="containsBlanks" dxfId="249" priority="54">
      <formula>LEN(TRIM(C31))=0</formula>
    </cfRule>
  </conditionalFormatting>
  <conditionalFormatting sqref="F6:G6 F28:G28 F26:G26 F24:G24 F22:G22 F20:G20 F18:G18 F16:G16 F14:G14 F10:G10 F8:G8 F12:G12">
    <cfRule type="containsBlanks" dxfId="248" priority="41">
      <formula>LEN(TRIM(F6))=0</formula>
    </cfRule>
  </conditionalFormatting>
  <conditionalFormatting sqref="F5">
    <cfRule type="containsBlanks" dxfId="247" priority="42">
      <formula>LEN(TRIM(F5))=0</formula>
    </cfRule>
  </conditionalFormatting>
  <conditionalFormatting sqref="F7">
    <cfRule type="containsBlanks" dxfId="246" priority="43">
      <formula>LEN(TRIM(F7))=0</formula>
    </cfRule>
  </conditionalFormatting>
  <conditionalFormatting sqref="F9">
    <cfRule type="containsBlanks" dxfId="245" priority="44">
      <formula>LEN(TRIM(F9))=0</formula>
    </cfRule>
  </conditionalFormatting>
  <conditionalFormatting sqref="F11">
    <cfRule type="containsBlanks" dxfId="244" priority="45">
      <formula>LEN(TRIM(F11))=0</formula>
    </cfRule>
  </conditionalFormatting>
  <conditionalFormatting sqref="F13">
    <cfRule type="containsBlanks" dxfId="243" priority="46">
      <formula>LEN(TRIM(F13))=0</formula>
    </cfRule>
  </conditionalFormatting>
  <conditionalFormatting sqref="F15">
    <cfRule type="containsBlanks" dxfId="242" priority="47">
      <formula>LEN(TRIM(F15))=0</formula>
    </cfRule>
  </conditionalFormatting>
  <conditionalFormatting sqref="F17">
    <cfRule type="containsBlanks" dxfId="241" priority="48">
      <formula>LEN(TRIM(F17))=0</formula>
    </cfRule>
  </conditionalFormatting>
  <conditionalFormatting sqref="F19">
    <cfRule type="containsBlanks" dxfId="240" priority="49">
      <formula>LEN(TRIM(F19))=0</formula>
    </cfRule>
  </conditionalFormatting>
  <conditionalFormatting sqref="F21">
    <cfRule type="containsBlanks" dxfId="239" priority="50">
      <formula>LEN(TRIM(F21))=0</formula>
    </cfRule>
  </conditionalFormatting>
  <conditionalFormatting sqref="F23">
    <cfRule type="containsBlanks" dxfId="238" priority="51">
      <formula>LEN(TRIM(F23))=0</formula>
    </cfRule>
  </conditionalFormatting>
  <conditionalFormatting sqref="F25">
    <cfRule type="containsBlanks" dxfId="237" priority="52">
      <formula>LEN(TRIM(F25))=0</formula>
    </cfRule>
  </conditionalFormatting>
  <conditionalFormatting sqref="F27">
    <cfRule type="containsBlanks" dxfId="236" priority="53">
      <formula>LEN(TRIM(F27))=0</formula>
    </cfRule>
  </conditionalFormatting>
  <conditionalFormatting sqref="F30:G30">
    <cfRule type="containsBlanks" dxfId="235" priority="39">
      <formula>LEN(TRIM(F30))=0</formula>
    </cfRule>
  </conditionalFormatting>
  <conditionalFormatting sqref="F29">
    <cfRule type="containsBlanks" dxfId="234" priority="40">
      <formula>LEN(TRIM(F29))=0</formula>
    </cfRule>
  </conditionalFormatting>
  <conditionalFormatting sqref="F32:G32">
    <cfRule type="containsBlanks" dxfId="233" priority="38">
      <formula>LEN(TRIM(F32))=0</formula>
    </cfRule>
  </conditionalFormatting>
  <conditionalFormatting sqref="F31">
    <cfRule type="containsBlanks" dxfId="232" priority="37">
      <formula>LEN(TRIM(F31))=0</formula>
    </cfRule>
  </conditionalFormatting>
  <conditionalFormatting sqref="I6:J6 I12:J12 I8:J8 I10:J10 I14:J14 I16:J16 I18:J18 I20:J20 I22:J22 I24:J24 I26:J26 I28:J28">
    <cfRule type="containsBlanks" dxfId="231" priority="24">
      <formula>LEN(TRIM(I6))=0</formula>
    </cfRule>
  </conditionalFormatting>
  <conditionalFormatting sqref="I5">
    <cfRule type="containsBlanks" dxfId="230" priority="25">
      <formula>LEN(TRIM(I5))=0</formula>
    </cfRule>
  </conditionalFormatting>
  <conditionalFormatting sqref="I7">
    <cfRule type="containsBlanks" dxfId="229" priority="26">
      <formula>LEN(TRIM(I7))=0</formula>
    </cfRule>
  </conditionalFormatting>
  <conditionalFormatting sqref="I9">
    <cfRule type="containsBlanks" dxfId="228" priority="27">
      <formula>LEN(TRIM(I9))=0</formula>
    </cfRule>
  </conditionalFormatting>
  <conditionalFormatting sqref="I11">
    <cfRule type="containsBlanks" dxfId="227" priority="28">
      <formula>LEN(TRIM(I11))=0</formula>
    </cfRule>
  </conditionalFormatting>
  <conditionalFormatting sqref="I13">
    <cfRule type="containsBlanks" dxfId="226" priority="29">
      <formula>LEN(TRIM(I13))=0</formula>
    </cfRule>
  </conditionalFormatting>
  <conditionalFormatting sqref="I15">
    <cfRule type="containsBlanks" dxfId="225" priority="30">
      <formula>LEN(TRIM(I15))=0</formula>
    </cfRule>
  </conditionalFormatting>
  <conditionalFormatting sqref="I17">
    <cfRule type="containsBlanks" dxfId="224" priority="31">
      <formula>LEN(TRIM(I17))=0</formula>
    </cfRule>
  </conditionalFormatting>
  <conditionalFormatting sqref="I19">
    <cfRule type="containsBlanks" dxfId="223" priority="32">
      <formula>LEN(TRIM(I19))=0</formula>
    </cfRule>
  </conditionalFormatting>
  <conditionalFormatting sqref="I21">
    <cfRule type="containsBlanks" dxfId="222" priority="33">
      <formula>LEN(TRIM(I21))=0</formula>
    </cfRule>
  </conditionalFormatting>
  <conditionalFormatting sqref="I23">
    <cfRule type="containsBlanks" dxfId="221" priority="34">
      <formula>LEN(TRIM(I23))=0</formula>
    </cfRule>
  </conditionalFormatting>
  <conditionalFormatting sqref="I25">
    <cfRule type="containsBlanks" dxfId="220" priority="35">
      <formula>LEN(TRIM(I25))=0</formula>
    </cfRule>
  </conditionalFormatting>
  <conditionalFormatting sqref="I27">
    <cfRule type="containsBlanks" dxfId="219" priority="36">
      <formula>LEN(TRIM(I27))=0</formula>
    </cfRule>
  </conditionalFormatting>
  <conditionalFormatting sqref="I30:J30">
    <cfRule type="containsBlanks" dxfId="218" priority="22">
      <formula>LEN(TRIM(I30))=0</formula>
    </cfRule>
  </conditionalFormatting>
  <conditionalFormatting sqref="I29">
    <cfRule type="containsBlanks" dxfId="217" priority="23">
      <formula>LEN(TRIM(I29))=0</formula>
    </cfRule>
  </conditionalFormatting>
  <conditionalFormatting sqref="I32:J32">
    <cfRule type="containsBlanks" dxfId="216" priority="21">
      <formula>LEN(TRIM(I32))=0</formula>
    </cfRule>
  </conditionalFormatting>
  <conditionalFormatting sqref="I31">
    <cfRule type="containsBlanks" dxfId="215" priority="20">
      <formula>LEN(TRIM(I31))=0</formula>
    </cfRule>
  </conditionalFormatting>
  <conditionalFormatting sqref="L6:M6 L28:M28 L26:M26 L24:M24 L22:M22 L20:M20 L18:M18 L16:M16 L14:M14 L10:M10 L8:M8 L12:M12">
    <cfRule type="containsBlanks" dxfId="214" priority="7">
      <formula>LEN(TRIM(L6))=0</formula>
    </cfRule>
  </conditionalFormatting>
  <conditionalFormatting sqref="L5">
    <cfRule type="containsBlanks" dxfId="213" priority="8">
      <formula>LEN(TRIM(L5))=0</formula>
    </cfRule>
  </conditionalFormatting>
  <conditionalFormatting sqref="L7">
    <cfRule type="containsBlanks" dxfId="212" priority="9">
      <formula>LEN(TRIM(L7))=0</formula>
    </cfRule>
  </conditionalFormatting>
  <conditionalFormatting sqref="L9">
    <cfRule type="containsBlanks" dxfId="211" priority="10">
      <formula>LEN(TRIM(L9))=0</formula>
    </cfRule>
  </conditionalFormatting>
  <conditionalFormatting sqref="L11">
    <cfRule type="containsBlanks" dxfId="210" priority="11">
      <formula>LEN(TRIM(L11))=0</formula>
    </cfRule>
  </conditionalFormatting>
  <conditionalFormatting sqref="L13">
    <cfRule type="containsBlanks" dxfId="209" priority="12">
      <formula>LEN(TRIM(L13))=0</formula>
    </cfRule>
  </conditionalFormatting>
  <conditionalFormatting sqref="L15">
    <cfRule type="containsBlanks" dxfId="208" priority="13">
      <formula>LEN(TRIM(L15))=0</formula>
    </cfRule>
  </conditionalFormatting>
  <conditionalFormatting sqref="L17">
    <cfRule type="containsBlanks" dxfId="207" priority="14">
      <formula>LEN(TRIM(L17))=0</formula>
    </cfRule>
  </conditionalFormatting>
  <conditionalFormatting sqref="L19">
    <cfRule type="containsBlanks" dxfId="206" priority="15">
      <formula>LEN(TRIM(L19))=0</formula>
    </cfRule>
  </conditionalFormatting>
  <conditionalFormatting sqref="L21">
    <cfRule type="containsBlanks" dxfId="205" priority="16">
      <formula>LEN(TRIM(L21))=0</formula>
    </cfRule>
  </conditionalFormatting>
  <conditionalFormatting sqref="L23">
    <cfRule type="containsBlanks" dxfId="204" priority="17">
      <formula>LEN(TRIM(L23))=0</formula>
    </cfRule>
  </conditionalFormatting>
  <conditionalFormatting sqref="L25">
    <cfRule type="containsBlanks" dxfId="203" priority="18">
      <formula>LEN(TRIM(L25))=0</formula>
    </cfRule>
  </conditionalFormatting>
  <conditionalFormatting sqref="L27">
    <cfRule type="containsBlanks" dxfId="202" priority="19">
      <formula>LEN(TRIM(L27))=0</formula>
    </cfRule>
  </conditionalFormatting>
  <conditionalFormatting sqref="L30:M30">
    <cfRule type="containsBlanks" dxfId="201" priority="5">
      <formula>LEN(TRIM(L30))=0</formula>
    </cfRule>
  </conditionalFormatting>
  <conditionalFormatting sqref="L29">
    <cfRule type="containsBlanks" dxfId="200" priority="6">
      <formula>LEN(TRIM(L29))=0</formula>
    </cfRule>
  </conditionalFormatting>
  <conditionalFormatting sqref="L32:M32">
    <cfRule type="containsBlanks" dxfId="199" priority="4">
      <formula>LEN(TRIM(L32))=0</formula>
    </cfRule>
  </conditionalFormatting>
  <conditionalFormatting sqref="L34:M34">
    <cfRule type="containsBlanks" dxfId="198" priority="2">
      <formula>LEN(TRIM(L34))=0</formula>
    </cfRule>
  </conditionalFormatting>
  <conditionalFormatting sqref="L33">
    <cfRule type="containsBlanks" dxfId="197" priority="3">
      <formula>LEN(TRIM(L33))=0</formula>
    </cfRule>
  </conditionalFormatting>
  <conditionalFormatting sqref="L31">
    <cfRule type="containsBlanks" dxfId="196" priority="1">
      <formula>LEN(TRIM(L31))=0</formula>
    </cfRule>
  </conditionalFormatting>
  <printOptions horizontalCentered="1" verticalCentered="1"/>
  <pageMargins left="0.25" right="0.25" top="0.75" bottom="0.75" header="0.3" footer="0.3"/>
  <pageSetup paperSize="9" scale="88"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585" operator="equal" id="{63E2B77E-6AFE-4EB0-9AD3-615D18F54302}">
            <xm:f>'Zoznam tímov a pretekárov'!$B$38</xm:f>
            <x14:dxf>
              <fill>
                <patternFill>
                  <bgColor rgb="FFFFFF00"/>
                </patternFill>
              </fill>
            </x14:dxf>
          </x14:cfRule>
          <x14:cfRule type="cellIs" priority="586" operator="equal" id="{BD4B4791-258F-413D-9346-FB79C569FD8A}">
            <xm:f>'Zoznam tímov a pretekárov'!$B$37</xm:f>
            <x14:dxf>
              <fill>
                <patternFill>
                  <bgColor theme="3" tint="0.59996337778862885"/>
                </patternFill>
              </fill>
            </x14:dxf>
          </x14:cfRule>
          <x14:cfRule type="cellIs" priority="587" operator="equal" id="{591A7450-9A03-4C23-BB9B-5241E48AD310}">
            <xm:f>'Zoznam tímov a pretekárov'!$B$40</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 K29 N29 E29 H29 K31 N31 E31 H31 K33 N33 E33 H33</xm:sqref>
        </x14:conditionalFormatting>
        <x14:conditionalFormatting xmlns:xm="http://schemas.microsoft.com/office/excel/2006/main">
          <x14:cfRule type="cellIs" priority="729" operator="equal" id="{C8B3DD94-14DB-43D4-AACA-E2F5706B71DE}">
            <xm:f>'Zoznam tímov a pretekárov'!$B$39</xm:f>
            <x14:dxf>
              <fill>
                <patternFill>
                  <bgColor rgb="FFFF0000"/>
                </patternFill>
              </fill>
            </x14:dxf>
          </x14:cfRule>
          <xm:sqref>E5 E7 E9 E11 E13 E15 E17 E19 E21 E23 E25 E27 E29 H29 E31 H31 E33 H33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5"/>
  <sheetViews>
    <sheetView showGridLines="0" tabSelected="1" zoomScale="85" zoomScaleNormal="85" workbookViewId="0">
      <selection activeCell="M40" sqref="M40"/>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9.7109375" customWidth="1"/>
    <col min="17" max="17" width="6.140625" customWidth="1"/>
    <col min="18" max="18" width="2.7109375" customWidth="1"/>
    <col min="19" max="19" width="4.5703125" customWidth="1"/>
    <col min="20" max="20" width="15.140625" customWidth="1"/>
    <col min="21" max="21" width="15.5703125" customWidth="1"/>
    <col min="22" max="22" width="11.140625" customWidth="1"/>
    <col min="23" max="23" width="8.42578125" customWidth="1"/>
    <col min="24" max="24" width="9.140625" hidden="1"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44" width="9.140625" hidden="1" customWidth="1"/>
    <col min="45" max="45" width="5.7109375" hidden="1" customWidth="1"/>
    <col min="46" max="46" width="9" hidden="1" customWidth="1"/>
    <col min="47" max="47" width="5.140625" hidden="1" customWidth="1"/>
    <col min="48" max="48" width="6.7109375" hidden="1" customWidth="1"/>
    <col min="49" max="49" width="4.42578125" hidden="1" customWidth="1"/>
    <col min="50" max="50" width="5.42578125" hidden="1" customWidth="1"/>
    <col min="51" max="51" width="8" hidden="1" customWidth="1"/>
    <col min="52" max="52" width="9.140625" hidden="1" customWidth="1"/>
    <col min="53" max="53" width="10.7109375" hidden="1" customWidth="1"/>
    <col min="54" max="54" width="9.140625" customWidth="1"/>
  </cols>
  <sheetData>
    <row r="1" spans="1:52" ht="18.75" customHeight="1" thickBot="1" x14ac:dyDescent="0.4">
      <c r="A1" s="196" t="s">
        <v>127</v>
      </c>
      <c r="B1" s="197"/>
      <c r="C1" s="173" t="s">
        <v>207</v>
      </c>
      <c r="D1" s="173"/>
      <c r="E1" s="173"/>
      <c r="F1" s="173"/>
      <c r="G1" s="173"/>
      <c r="H1" s="173"/>
      <c r="I1" s="173"/>
      <c r="J1" s="173"/>
      <c r="K1" s="173"/>
      <c r="L1" s="173"/>
      <c r="M1" s="173"/>
      <c r="N1" s="173"/>
      <c r="O1" s="173"/>
      <c r="P1" s="173"/>
      <c r="Q1" s="174"/>
      <c r="T1" s="205" t="s">
        <v>49</v>
      </c>
      <c r="U1" s="206"/>
      <c r="V1" s="207"/>
    </row>
    <row r="2" spans="1:52" ht="13.5" customHeight="1" x14ac:dyDescent="0.2">
      <c r="A2" s="179"/>
      <c r="B2" s="175" t="s">
        <v>18</v>
      </c>
      <c r="C2" s="176" t="s">
        <v>4</v>
      </c>
      <c r="D2" s="177"/>
      <c r="E2" s="178"/>
      <c r="F2" s="176" t="s">
        <v>5</v>
      </c>
      <c r="G2" s="177"/>
      <c r="H2" s="178"/>
      <c r="I2" s="176" t="s">
        <v>6</v>
      </c>
      <c r="J2" s="177"/>
      <c r="K2" s="178"/>
      <c r="L2" s="176" t="s">
        <v>7</v>
      </c>
      <c r="M2" s="177"/>
      <c r="N2" s="177"/>
      <c r="O2" s="198" t="s">
        <v>13</v>
      </c>
      <c r="P2" s="198" t="s">
        <v>14</v>
      </c>
      <c r="Q2" s="201" t="s">
        <v>11</v>
      </c>
      <c r="T2" s="208" t="s">
        <v>50</v>
      </c>
      <c r="U2" s="211" t="s">
        <v>160</v>
      </c>
      <c r="V2" s="214" t="s">
        <v>1</v>
      </c>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row>
    <row r="3" spans="1:52" ht="12" customHeight="1" x14ac:dyDescent="0.2">
      <c r="A3" s="179"/>
      <c r="B3" s="175"/>
      <c r="C3" s="180" t="s">
        <v>8</v>
      </c>
      <c r="D3" s="181"/>
      <c r="E3" s="182"/>
      <c r="F3" s="180" t="s">
        <v>8</v>
      </c>
      <c r="G3" s="181"/>
      <c r="H3" s="182"/>
      <c r="I3" s="180" t="s">
        <v>8</v>
      </c>
      <c r="J3" s="181"/>
      <c r="K3" s="182"/>
      <c r="L3" s="180" t="s">
        <v>8</v>
      </c>
      <c r="M3" s="181"/>
      <c r="N3" s="181"/>
      <c r="O3" s="199"/>
      <c r="P3" s="199"/>
      <c r="Q3" s="201"/>
      <c r="T3" s="209"/>
      <c r="U3" s="212"/>
      <c r="V3" s="215"/>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row>
    <row r="4" spans="1:52" ht="15.95" customHeight="1" thickBot="1" x14ac:dyDescent="0.25">
      <c r="A4" s="179"/>
      <c r="B4" s="175"/>
      <c r="C4" s="66" t="s">
        <v>9</v>
      </c>
      <c r="D4" s="67" t="s">
        <v>10</v>
      </c>
      <c r="E4" s="68" t="s">
        <v>0</v>
      </c>
      <c r="F4" s="66" t="s">
        <v>9</v>
      </c>
      <c r="G4" s="67" t="s">
        <v>10</v>
      </c>
      <c r="H4" s="68" t="s">
        <v>0</v>
      </c>
      <c r="I4" s="66" t="s">
        <v>9</v>
      </c>
      <c r="J4" s="67" t="s">
        <v>10</v>
      </c>
      <c r="K4" s="68" t="s">
        <v>0</v>
      </c>
      <c r="L4" s="66" t="s">
        <v>9</v>
      </c>
      <c r="M4" s="67" t="s">
        <v>10</v>
      </c>
      <c r="N4" s="69" t="s">
        <v>0</v>
      </c>
      <c r="O4" s="200"/>
      <c r="P4" s="200"/>
      <c r="Q4" s="201"/>
      <c r="T4" s="210"/>
      <c r="U4" s="213"/>
      <c r="V4" s="216"/>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row>
    <row r="5" spans="1:52" ht="15.95" customHeight="1" x14ac:dyDescent="0.2">
      <c r="A5" s="162">
        <v>1</v>
      </c>
      <c r="B5" s="164" t="str">
        <f>'Zoznam tímov a pretekárov'!A3</f>
        <v>Košice AZ Rybár-Browning</v>
      </c>
      <c r="C5" s="154" t="s">
        <v>133</v>
      </c>
      <c r="D5" s="155"/>
      <c r="E5" s="81"/>
      <c r="F5" s="154" t="s">
        <v>135</v>
      </c>
      <c r="G5" s="187"/>
      <c r="H5" s="81"/>
      <c r="I5" s="154" t="s">
        <v>168</v>
      </c>
      <c r="J5" s="187"/>
      <c r="K5" s="81"/>
      <c r="L5" s="154" t="s">
        <v>132</v>
      </c>
      <c r="M5" s="187"/>
      <c r="N5" s="81"/>
      <c r="O5" s="156">
        <f>SUM(E6+H6+K6+N6)</f>
        <v>33</v>
      </c>
      <c r="P5" s="158">
        <f>SUM(D6+G6+J6+M6)</f>
        <v>7500</v>
      </c>
      <c r="Q5" s="194">
        <f>AD6</f>
        <v>8</v>
      </c>
      <c r="T5" s="217">
        <f>O5+'12 družstiev Pretek č. 1'!O5</f>
        <v>69</v>
      </c>
      <c r="U5" s="219">
        <f>P5+'12 družstiev Pretek č. 1'!P5</f>
        <v>15940</v>
      </c>
      <c r="V5" s="221">
        <f>AZ6</f>
        <v>8</v>
      </c>
      <c r="Y5" s="166" t="s">
        <v>21</v>
      </c>
      <c r="Z5" s="167"/>
      <c r="AA5" s="167"/>
      <c r="AB5" s="167"/>
      <c r="AC5" s="167"/>
      <c r="AD5" s="168"/>
      <c r="AE5" s="166" t="s">
        <v>22</v>
      </c>
      <c r="AF5" s="167"/>
      <c r="AG5" s="167"/>
      <c r="AH5" s="168"/>
      <c r="AI5" s="166" t="s">
        <v>23</v>
      </c>
      <c r="AJ5" s="167"/>
      <c r="AK5" s="167"/>
      <c r="AL5" s="168"/>
      <c r="AM5" s="166" t="s">
        <v>24</v>
      </c>
      <c r="AN5" s="167"/>
      <c r="AO5" s="167"/>
      <c r="AP5" s="168"/>
      <c r="AQ5" s="166" t="s">
        <v>25</v>
      </c>
      <c r="AR5" s="167"/>
      <c r="AS5" s="167"/>
      <c r="AT5" s="168"/>
      <c r="AU5" s="21" t="s">
        <v>52</v>
      </c>
    </row>
    <row r="6" spans="1:52" ht="15.95" customHeight="1" thickBot="1" x14ac:dyDescent="0.25">
      <c r="A6" s="163"/>
      <c r="B6" s="165"/>
      <c r="C6" s="27">
        <v>2</v>
      </c>
      <c r="D6" s="28">
        <v>3620</v>
      </c>
      <c r="E6" s="32">
        <f>IF(ISBLANK(D6),0,IF(ISBLANK(C5),0,IF(E5 = "D",MAX($A$5:$A$30) + 1,AH6)))</f>
        <v>5</v>
      </c>
      <c r="F6" s="27">
        <v>1</v>
      </c>
      <c r="G6" s="28">
        <v>2640</v>
      </c>
      <c r="H6" s="32">
        <f>IF(ISBLANK(G6),0,IF(ISBLANK(F5),0,IF(H5 = "D",MAX($A$5:$A$30) + 1,AL6)))</f>
        <v>3</v>
      </c>
      <c r="I6" s="27">
        <v>3</v>
      </c>
      <c r="J6" s="28">
        <v>40</v>
      </c>
      <c r="K6" s="32">
        <f>IF(ISBLANK(J6),0,IF(ISBLANK(I5),0,IF(K5 = "D",MAX($A$5:$A$30) + 1,AP6)))</f>
        <v>14</v>
      </c>
      <c r="L6" s="85">
        <v>7</v>
      </c>
      <c r="M6" s="28">
        <v>1200</v>
      </c>
      <c r="N6" s="32">
        <f>IF(ISBLANK(M6),0,IF(ISBLANK(L5),0,IF(N5 = "D",MAX($A$5:$A$30) + 1,AT6)))</f>
        <v>11</v>
      </c>
      <c r="O6" s="157"/>
      <c r="P6" s="159"/>
      <c r="Q6" s="195"/>
      <c r="T6" s="218"/>
      <c r="U6" s="220"/>
      <c r="V6" s="222"/>
      <c r="Y6" s="12">
        <f>O5</f>
        <v>33</v>
      </c>
      <c r="Z6" s="13">
        <f>P5</f>
        <v>7500</v>
      </c>
      <c r="AA6" s="8">
        <f>RANK(Y6,$Y$6:$Y$17,1)</f>
        <v>7</v>
      </c>
      <c r="AB6" s="8">
        <f>RANK(Z6,$Z$6:$Z$17,0)</f>
        <v>7</v>
      </c>
      <c r="AC6" s="8">
        <f>AA6+AB6*0.00001</f>
        <v>7.00007</v>
      </c>
      <c r="AD6" s="24">
        <f>RANK(AC6,$AC$6:$AC$17,1)</f>
        <v>8</v>
      </c>
      <c r="AE6" s="17">
        <f>D6</f>
        <v>3620</v>
      </c>
      <c r="AF6" s="18">
        <f>IF(D5="d",MAX($A$5:$A$34) +1,RANK(AE6,$AE$6:$AE$20,0))</f>
        <v>5</v>
      </c>
      <c r="AG6" s="8">
        <f>COUNTIF($AF$6:$AF$20,AF6)</f>
        <v>1</v>
      </c>
      <c r="AH6" s="22">
        <f>IF(AG6 &gt; 1,IF(MOD(AG6,2) = 0,(AF6*AG6+AG6-1)/AG6,(AF6*AG6+AG6)/AG6),IF(AG6=1,AF6,(AF6*AG6+AG6-1)/AG6))</f>
        <v>5</v>
      </c>
      <c r="AI6" s="17">
        <f>G6</f>
        <v>2640</v>
      </c>
      <c r="AJ6">
        <f>IF(F5="d",MAX($A$5:$A$34) +1,RANK(AI6,$AI$6:$AI$20,0))</f>
        <v>3</v>
      </c>
      <c r="AK6" s="8">
        <f>COUNTIF($AJ$6:$AJ$20,AJ6)</f>
        <v>1</v>
      </c>
      <c r="AL6" s="22">
        <f>IF(AK6 &gt; 1,IF(MOD(AK6,2) = 0,(AJ6*AK6+AK6-1)/AK6,(AJ6*AK6+AK6)/AK6),IF(AK6=1,AJ6,(AJ6*AK6+AK6-1)/AK6))</f>
        <v>3</v>
      </c>
      <c r="AM6" s="17">
        <f>J6</f>
        <v>40</v>
      </c>
      <c r="AN6" s="18">
        <f>IF(J5="d",MAX($A$5:$A$34) +1,RANK(AM6,$AM$6:$AM$20,0))</f>
        <v>14</v>
      </c>
      <c r="AO6" s="8">
        <f>COUNTIF($AN$6:$AN$20,AN6)</f>
        <v>1</v>
      </c>
      <c r="AP6" s="22">
        <f>IF(AO6 &gt; 1,IF(MOD(AO6,2) = 0,(AN6*AO6+AO6-1)/AO6,(AN6*AO6+AO6)/AO6),IF(AO6=1,AN6,(AN6*AO6+AO6-1)/AO6))</f>
        <v>14</v>
      </c>
      <c r="AQ6" s="17">
        <f>M6</f>
        <v>1200</v>
      </c>
      <c r="AR6" s="18">
        <f>IF(M5="d",MAX($A$5:$A$34) +1,RANK(AQ6,$AQ$6:$AQ$20,0))</f>
        <v>11</v>
      </c>
      <c r="AS6" s="8">
        <f>COUNTIF($AR$6:$AR$20,AR6)</f>
        <v>1</v>
      </c>
      <c r="AT6" s="22">
        <f>IF(AS6 &gt; 1,IF(MOD(AS6,2) = 0,(AR6*AS6+AS6-1)/AS6,(AR6*AS6+AS6)/AS6),IF(AS6=1,AR6,(AR6*AS6+AS6-1)/AS6))</f>
        <v>11</v>
      </c>
      <c r="AU6" s="11">
        <f>T5</f>
        <v>69</v>
      </c>
      <c r="AV6" s="11">
        <f>U5</f>
        <v>15940</v>
      </c>
      <c r="AW6">
        <f>RANK(AU6,$AU$6:$AU$17,1)</f>
        <v>8</v>
      </c>
      <c r="AX6">
        <f>RANK(AV6,$AV$6:$AV$17,0)</f>
        <v>7</v>
      </c>
      <c r="AY6">
        <f>AW6+AX6*0.00001</f>
        <v>8.0000699999999991</v>
      </c>
      <c r="AZ6">
        <f>RANK(AY6,$AY$6:$AY$17,1)</f>
        <v>8</v>
      </c>
    </row>
    <row r="7" spans="1:52" ht="15.95" customHeight="1" x14ac:dyDescent="0.2">
      <c r="A7" s="162">
        <v>2</v>
      </c>
      <c r="B7" s="164" t="str">
        <f>'Zoznam tímov a pretekárov'!A5</f>
        <v>Sereď</v>
      </c>
      <c r="C7" s="154" t="s">
        <v>171</v>
      </c>
      <c r="D7" s="155"/>
      <c r="E7" s="81"/>
      <c r="F7" s="154" t="s">
        <v>170</v>
      </c>
      <c r="G7" s="155"/>
      <c r="H7" s="81"/>
      <c r="I7" s="154" t="s">
        <v>88</v>
      </c>
      <c r="J7" s="155"/>
      <c r="K7" s="81"/>
      <c r="L7" s="154" t="s">
        <v>87</v>
      </c>
      <c r="M7" s="155"/>
      <c r="N7" s="81"/>
      <c r="O7" s="156">
        <f>SUM(E8+H8+K8+N8)</f>
        <v>19</v>
      </c>
      <c r="P7" s="158">
        <f>SUM(D8+G8+J8+M8)</f>
        <v>10160</v>
      </c>
      <c r="Q7" s="194">
        <f>AD7</f>
        <v>2</v>
      </c>
      <c r="T7" s="217">
        <f>O7+'12 družstiev Pretek č. 1'!O7</f>
        <v>34.5</v>
      </c>
      <c r="U7" s="219">
        <f>P7+'12 družstiev Pretek č. 1'!P7</f>
        <v>22900</v>
      </c>
      <c r="V7" s="221">
        <f>AZ7</f>
        <v>1</v>
      </c>
      <c r="Y7" s="12">
        <f>O7</f>
        <v>19</v>
      </c>
      <c r="Z7" s="13">
        <f>P7</f>
        <v>10160</v>
      </c>
      <c r="AA7" s="8">
        <f t="shared" ref="AA7:AA17" si="0">RANK(Y7,$Y$6:$Y$17,1)</f>
        <v>2</v>
      </c>
      <c r="AB7" s="8">
        <f t="shared" ref="AB7:AB17" si="1">RANK(Z7,$Z$6:$Z$17,0)</f>
        <v>2</v>
      </c>
      <c r="AC7" s="8">
        <f t="shared" ref="AC7:AC17" si="2">AA7+AB7*0.00001</f>
        <v>2.0000200000000001</v>
      </c>
      <c r="AD7" s="24">
        <f t="shared" ref="AD7:AD17" si="3">RANK(AC7,$AC$6:$AC$17,1)</f>
        <v>2</v>
      </c>
      <c r="AE7" s="17">
        <f>D8</f>
        <v>4360</v>
      </c>
      <c r="AF7" s="18">
        <f t="shared" ref="AF7:AF20" si="4">IF(D6="d",MAX($A$5:$A$34) +1,RANK(AE7,$AE$6:$AE$20,0))</f>
        <v>4</v>
      </c>
      <c r="AG7" s="8">
        <f t="shared" ref="AG7:AG20" si="5">COUNTIF($AF$6:$AF$20,AF7)</f>
        <v>1</v>
      </c>
      <c r="AH7" s="22">
        <f t="shared" ref="AH7:AH20" si="6">IF(AG7 &gt; 1,IF(MOD(AG7,2) = 0,(AF7*AG7+AG7-1)/AG7,(AF7*AG7+AG7)/AG7),IF(AG7=1,AF7,(AF7*AG7+AG7-1)/AG7))</f>
        <v>4</v>
      </c>
      <c r="AI7" s="17">
        <f>G8</f>
        <v>3100</v>
      </c>
      <c r="AJ7">
        <f t="shared" ref="AJ7:AJ20" si="7">IF(F6="d",MAX($A$5:$A$34) +1,RANK(AI7,$AI$6:$AI$20,0))</f>
        <v>2</v>
      </c>
      <c r="AK7" s="8">
        <f t="shared" ref="AK7:AK20" si="8">COUNTIF($AJ$6:$AJ$20,AJ7)</f>
        <v>1</v>
      </c>
      <c r="AL7" s="22">
        <f t="shared" ref="AL7:AL20" si="9">IF(AK7 &gt; 1,IF(MOD(AK7,2) = 0,(AJ7*AK7+AK7-1)/AK7,(AJ7*AK7+AK7)/AK7),IF(AK7=1,AJ7,(AJ7*AK7+AK7-1)/AK7))</f>
        <v>2</v>
      </c>
      <c r="AM7" s="17">
        <f>J8</f>
        <v>340</v>
      </c>
      <c r="AN7" s="18">
        <f t="shared" ref="AN7:AN20" si="10">IF(J6="d",MAX($A$5:$A$34) +1,RANK(AM7,$AM$6:$AM$20,0))</f>
        <v>11</v>
      </c>
      <c r="AO7" s="8">
        <f t="shared" ref="AO7:AO20" si="11">COUNTIF($AN$6:$AN$20,AN7)</f>
        <v>1</v>
      </c>
      <c r="AP7" s="22">
        <f t="shared" ref="AP7:AP20" si="12">IF(AO7 &gt; 1,IF(MOD(AO7,2) = 0,(AN7*AO7+AO7-1)/AO7,(AN7*AO7+AO7)/AO7),IF(AO7=1,AN7,(AN7*AO7+AO7-1)/AO7))</f>
        <v>11</v>
      </c>
      <c r="AQ7" s="17">
        <f>M8</f>
        <v>2360</v>
      </c>
      <c r="AR7" s="18">
        <f t="shared" ref="AR7:AR20" si="13">IF(M6="d",MAX($A$5:$A$34) +1,RANK(AQ7,$AQ$6:$AQ$20,0))</f>
        <v>2</v>
      </c>
      <c r="AS7" s="8">
        <f t="shared" ref="AS7:AS20" si="14">COUNTIF($AR$6:$AR$20,AR7)</f>
        <v>1</v>
      </c>
      <c r="AT7" s="22">
        <f t="shared" ref="AT7:AT20" si="15">IF(AS7 &gt; 1,IF(MOD(AS7,2) = 0,(AR7*AS7+AS7-1)/AS7,(AR7*AS7+AS7)/AS7),IF(AS7=1,AR7,(AR7*AS7+AS7-1)/AS7))</f>
        <v>2</v>
      </c>
      <c r="AU7" s="11">
        <f>T7</f>
        <v>34.5</v>
      </c>
      <c r="AV7" s="11">
        <f>U7</f>
        <v>22900</v>
      </c>
      <c r="AW7">
        <f t="shared" ref="AW7:AW17" si="16">RANK(AU7,$AU$6:$AU$17,1)</f>
        <v>1</v>
      </c>
      <c r="AX7">
        <f t="shared" ref="AX7:AX17" si="17">RANK(AV7,$AV$6:$AV$17,0)</f>
        <v>3</v>
      </c>
      <c r="AY7">
        <f t="shared" ref="AY7:AY17" si="18">AW7+AX7*0.00001</f>
        <v>1.00003</v>
      </c>
      <c r="AZ7">
        <f t="shared" ref="AZ7:AZ17" si="19">RANK(AY7,$AY$6:$AY$17,1)</f>
        <v>1</v>
      </c>
    </row>
    <row r="8" spans="1:52" ht="15.95" customHeight="1" thickBot="1" x14ac:dyDescent="0.25">
      <c r="A8" s="163"/>
      <c r="B8" s="165"/>
      <c r="C8" s="27">
        <v>12</v>
      </c>
      <c r="D8" s="28">
        <v>4360</v>
      </c>
      <c r="E8" s="32">
        <f>IF(ISBLANK(D8),0,IF(ISBLANK(C7),0,IF(E7 = "D",MAX($A$5:$A$30) + 1,AH7)))</f>
        <v>4</v>
      </c>
      <c r="F8" s="27">
        <v>3</v>
      </c>
      <c r="G8" s="28">
        <v>3100</v>
      </c>
      <c r="H8" s="32">
        <f>IF(ISBLANK(G8),0,IF(ISBLANK(F7),0,IF(H7 = "D",MAX($A$5:$A$30) + 1,AL7)))</f>
        <v>2</v>
      </c>
      <c r="I8" s="27">
        <v>6</v>
      </c>
      <c r="J8" s="28">
        <v>340</v>
      </c>
      <c r="K8" s="32">
        <f>IF(ISBLANK(J8),0,IF(ISBLANK(I7),0,IF(K7 = "D",MAX($A$5:$A$30) + 1,AP7)))</f>
        <v>11</v>
      </c>
      <c r="L8" s="85">
        <v>3</v>
      </c>
      <c r="M8" s="28">
        <v>2360</v>
      </c>
      <c r="N8" s="32">
        <f>IF(ISBLANK(M8),0,IF(ISBLANK(L7),0,IF(N7 = "D",MAX($A$5:$A$30) + 1,AT7)))</f>
        <v>2</v>
      </c>
      <c r="O8" s="157"/>
      <c r="P8" s="159"/>
      <c r="Q8" s="195"/>
      <c r="T8" s="218"/>
      <c r="U8" s="220"/>
      <c r="V8" s="222"/>
      <c r="Y8" s="12">
        <f>O9</f>
        <v>29</v>
      </c>
      <c r="Z8" s="13">
        <f>P9</f>
        <v>7280</v>
      </c>
      <c r="AA8" s="8">
        <f t="shared" si="0"/>
        <v>5</v>
      </c>
      <c r="AB8" s="8">
        <f t="shared" si="1"/>
        <v>8</v>
      </c>
      <c r="AC8" s="8">
        <f t="shared" si="2"/>
        <v>5.0000799999999996</v>
      </c>
      <c r="AD8" s="24">
        <f t="shared" si="3"/>
        <v>5</v>
      </c>
      <c r="AE8" s="17">
        <f>D10</f>
        <v>3220</v>
      </c>
      <c r="AF8" s="18">
        <f t="shared" si="4"/>
        <v>8</v>
      </c>
      <c r="AG8" s="8">
        <f t="shared" si="5"/>
        <v>1</v>
      </c>
      <c r="AH8" s="22">
        <f t="shared" si="6"/>
        <v>8</v>
      </c>
      <c r="AI8" s="17">
        <f>G10</f>
        <v>1140</v>
      </c>
      <c r="AJ8">
        <f t="shared" si="7"/>
        <v>10</v>
      </c>
      <c r="AK8" s="8">
        <f t="shared" si="8"/>
        <v>1</v>
      </c>
      <c r="AL8" s="22">
        <f t="shared" si="9"/>
        <v>10</v>
      </c>
      <c r="AM8" s="17">
        <f>J10</f>
        <v>1180</v>
      </c>
      <c r="AN8" s="18">
        <f t="shared" si="10"/>
        <v>5</v>
      </c>
      <c r="AO8" s="8">
        <f t="shared" si="11"/>
        <v>1</v>
      </c>
      <c r="AP8" s="22">
        <f t="shared" si="12"/>
        <v>5</v>
      </c>
      <c r="AQ8" s="17">
        <f>M10</f>
        <v>1740</v>
      </c>
      <c r="AR8" s="18">
        <f t="shared" si="13"/>
        <v>6</v>
      </c>
      <c r="AS8" s="8">
        <f t="shared" si="14"/>
        <v>1</v>
      </c>
      <c r="AT8" s="22">
        <f t="shared" si="15"/>
        <v>6</v>
      </c>
      <c r="AU8" s="11">
        <f>T9</f>
        <v>72</v>
      </c>
      <c r="AV8" s="11">
        <f>U9</f>
        <v>13420</v>
      </c>
      <c r="AW8">
        <f t="shared" si="16"/>
        <v>9</v>
      </c>
      <c r="AX8">
        <f t="shared" si="17"/>
        <v>10</v>
      </c>
      <c r="AY8">
        <f t="shared" si="18"/>
        <v>9.0000999999999998</v>
      </c>
      <c r="AZ8">
        <f t="shared" si="19"/>
        <v>10</v>
      </c>
    </row>
    <row r="9" spans="1:52" ht="15.95" customHeight="1" x14ac:dyDescent="0.2">
      <c r="A9" s="169">
        <v>3</v>
      </c>
      <c r="B9" s="164" t="str">
        <f>'Zoznam tímov a pretekárov'!A7</f>
        <v>Bratislava 2 Trabucco</v>
      </c>
      <c r="C9" s="154" t="s">
        <v>66</v>
      </c>
      <c r="D9" s="155"/>
      <c r="E9" s="81"/>
      <c r="F9" s="154" t="s">
        <v>175</v>
      </c>
      <c r="G9" s="155"/>
      <c r="H9" s="81"/>
      <c r="I9" s="154" t="s">
        <v>174</v>
      </c>
      <c r="J9" s="155"/>
      <c r="K9" s="81"/>
      <c r="L9" s="154" t="s">
        <v>173</v>
      </c>
      <c r="M9" s="155"/>
      <c r="N9" s="81"/>
      <c r="O9" s="156">
        <f>SUM(E10+H10+K10+N10)</f>
        <v>29</v>
      </c>
      <c r="P9" s="158">
        <f>SUM(D10+G10+J10+M10)</f>
        <v>7280</v>
      </c>
      <c r="Q9" s="194">
        <f>AD8</f>
        <v>5</v>
      </c>
      <c r="T9" s="217">
        <f>O9+'12 družstiev Pretek č. 1'!O9</f>
        <v>72</v>
      </c>
      <c r="U9" s="219">
        <f>P9+'12 družstiev Pretek č. 1'!P9</f>
        <v>13420</v>
      </c>
      <c r="V9" s="221">
        <f>AZ8</f>
        <v>10</v>
      </c>
      <c r="Y9" s="12">
        <f>O11</f>
        <v>27</v>
      </c>
      <c r="Z9" s="13">
        <f>P11</f>
        <v>9580</v>
      </c>
      <c r="AA9" s="8">
        <f t="shared" si="0"/>
        <v>3</v>
      </c>
      <c r="AB9" s="8">
        <f t="shared" si="1"/>
        <v>3</v>
      </c>
      <c r="AC9" s="8">
        <f t="shared" si="2"/>
        <v>3.0000300000000002</v>
      </c>
      <c r="AD9" s="24">
        <f t="shared" si="3"/>
        <v>3</v>
      </c>
      <c r="AE9" s="17">
        <f>D12</f>
        <v>2720</v>
      </c>
      <c r="AF9" s="18">
        <f t="shared" si="4"/>
        <v>12</v>
      </c>
      <c r="AG9" s="8">
        <f t="shared" si="5"/>
        <v>1</v>
      </c>
      <c r="AH9" s="22">
        <f t="shared" si="6"/>
        <v>12</v>
      </c>
      <c r="AI9" s="17">
        <f>G12</f>
        <v>4400</v>
      </c>
      <c r="AJ9">
        <f t="shared" si="7"/>
        <v>1</v>
      </c>
      <c r="AK9" s="8">
        <f t="shared" si="8"/>
        <v>1</v>
      </c>
      <c r="AL9" s="22">
        <f t="shared" si="9"/>
        <v>1</v>
      </c>
      <c r="AM9" s="17">
        <f>J12</f>
        <v>1220</v>
      </c>
      <c r="AN9" s="18">
        <f t="shared" si="10"/>
        <v>4</v>
      </c>
      <c r="AO9" s="8">
        <f t="shared" si="11"/>
        <v>1</v>
      </c>
      <c r="AP9" s="22">
        <f t="shared" si="12"/>
        <v>4</v>
      </c>
      <c r="AQ9" s="17">
        <f>M12</f>
        <v>1240</v>
      </c>
      <c r="AR9" s="18">
        <f t="shared" si="13"/>
        <v>10</v>
      </c>
      <c r="AS9" s="8">
        <f t="shared" si="14"/>
        <v>1</v>
      </c>
      <c r="AT9" s="22">
        <f t="shared" si="15"/>
        <v>10</v>
      </c>
      <c r="AU9" s="11">
        <f>T11</f>
        <v>51</v>
      </c>
      <c r="AV9" s="11">
        <f>U11</f>
        <v>18720</v>
      </c>
      <c r="AW9">
        <f t="shared" si="16"/>
        <v>4</v>
      </c>
      <c r="AX9">
        <f t="shared" si="17"/>
        <v>5</v>
      </c>
      <c r="AY9">
        <f t="shared" si="18"/>
        <v>4.0000499999999999</v>
      </c>
      <c r="AZ9">
        <f t="shared" si="19"/>
        <v>4</v>
      </c>
    </row>
    <row r="10" spans="1:52" ht="15.95" customHeight="1" thickBot="1" x14ac:dyDescent="0.25">
      <c r="A10" s="169"/>
      <c r="B10" s="165"/>
      <c r="C10" s="27">
        <v>9</v>
      </c>
      <c r="D10" s="28">
        <v>3220</v>
      </c>
      <c r="E10" s="32">
        <f>IF(ISBLANK(D10),0,IF(ISBLANK(C9),0,IF(E9 = "D",MAX($A$5:$A$30) + 1,AH8)))</f>
        <v>8</v>
      </c>
      <c r="F10" s="27">
        <v>10</v>
      </c>
      <c r="G10" s="28">
        <v>1140</v>
      </c>
      <c r="H10" s="32">
        <f>IF(ISBLANK(G10),0,IF(ISBLANK(F9),0,IF(H9 = "D",MAX($A$5:$A$30) + 1,AL8)))</f>
        <v>10</v>
      </c>
      <c r="I10" s="85">
        <v>8</v>
      </c>
      <c r="J10" s="28">
        <v>1180</v>
      </c>
      <c r="K10" s="32">
        <f>IF(ISBLANK(J10),0,IF(ISBLANK(I9),0,IF(K9 = "D",MAX($A$5:$A$30) + 1,AP8)))</f>
        <v>5</v>
      </c>
      <c r="L10" s="27">
        <v>11</v>
      </c>
      <c r="M10" s="28">
        <v>1740</v>
      </c>
      <c r="N10" s="32">
        <f>IF(ISBLANK(M10),0,IF(ISBLANK(L9),0,IF(N9 = "D",MAX($A$5:$A$30) + 1,AT8)))</f>
        <v>6</v>
      </c>
      <c r="O10" s="157"/>
      <c r="P10" s="159"/>
      <c r="Q10" s="195"/>
      <c r="T10" s="218"/>
      <c r="U10" s="220"/>
      <c r="V10" s="222"/>
      <c r="Y10" s="12">
        <f>O13</f>
        <v>30.5</v>
      </c>
      <c r="Z10" s="13">
        <f>P13</f>
        <v>7240</v>
      </c>
      <c r="AA10" s="8">
        <f t="shared" si="0"/>
        <v>6</v>
      </c>
      <c r="AB10" s="8">
        <f t="shared" si="1"/>
        <v>9</v>
      </c>
      <c r="AC10" s="8">
        <f t="shared" si="2"/>
        <v>6.0000900000000001</v>
      </c>
      <c r="AD10" s="24">
        <f t="shared" si="3"/>
        <v>6</v>
      </c>
      <c r="AE10" s="17">
        <f>D14</f>
        <v>3200</v>
      </c>
      <c r="AF10" s="18">
        <f t="shared" si="4"/>
        <v>9</v>
      </c>
      <c r="AG10" s="8">
        <f t="shared" si="5"/>
        <v>1</v>
      </c>
      <c r="AH10" s="22">
        <f t="shared" si="6"/>
        <v>9</v>
      </c>
      <c r="AI10" s="17">
        <f>G14</f>
        <v>1380</v>
      </c>
      <c r="AJ10">
        <f t="shared" si="7"/>
        <v>8</v>
      </c>
      <c r="AK10" s="8">
        <f t="shared" si="8"/>
        <v>2</v>
      </c>
      <c r="AL10" s="22">
        <f t="shared" si="9"/>
        <v>8.5</v>
      </c>
      <c r="AM10" s="17">
        <f>J14</f>
        <v>400</v>
      </c>
      <c r="AN10" s="18">
        <f t="shared" si="10"/>
        <v>10</v>
      </c>
      <c r="AO10" s="8">
        <f t="shared" si="11"/>
        <v>1</v>
      </c>
      <c r="AP10" s="22">
        <f t="shared" si="12"/>
        <v>10</v>
      </c>
      <c r="AQ10" s="17">
        <f>M14</f>
        <v>2260</v>
      </c>
      <c r="AR10" s="18">
        <f t="shared" si="13"/>
        <v>3</v>
      </c>
      <c r="AS10" s="8">
        <f t="shared" si="14"/>
        <v>1</v>
      </c>
      <c r="AT10" s="22">
        <f>IF(AS10 &gt; 1,IF(MOD(AS10,2) = 0,(AR10*AS10+AS10-1)/AS10,(AR10*AS10+AS10)/AS10),IF(AS10=1,AR10,(AR10*AS10+AS10-1)/AS10))</f>
        <v>3</v>
      </c>
      <c r="AU10" s="11">
        <f>T13</f>
        <v>66</v>
      </c>
      <c r="AV10" s="11">
        <f>U13</f>
        <v>13240</v>
      </c>
      <c r="AW10">
        <f t="shared" si="16"/>
        <v>7</v>
      </c>
      <c r="AX10">
        <f t="shared" si="17"/>
        <v>11</v>
      </c>
      <c r="AY10">
        <f t="shared" si="18"/>
        <v>7.0001100000000003</v>
      </c>
      <c r="AZ10">
        <f t="shared" si="19"/>
        <v>7</v>
      </c>
    </row>
    <row r="11" spans="1:52" ht="15.95" customHeight="1" x14ac:dyDescent="0.2">
      <c r="A11" s="162">
        <v>4</v>
      </c>
      <c r="B11" s="164" t="str">
        <f>'Zoznam tímov a pretekárov'!A9</f>
        <v>Bratislava 5 FT Abramis</v>
      </c>
      <c r="C11" s="154" t="s">
        <v>166</v>
      </c>
      <c r="D11" s="155"/>
      <c r="E11" s="81"/>
      <c r="F11" s="154" t="s">
        <v>57</v>
      </c>
      <c r="G11" s="155"/>
      <c r="H11" s="81"/>
      <c r="I11" s="154" t="s">
        <v>101</v>
      </c>
      <c r="J11" s="155"/>
      <c r="K11" s="81"/>
      <c r="L11" s="154" t="s">
        <v>53</v>
      </c>
      <c r="M11" s="155"/>
      <c r="N11" s="81"/>
      <c r="O11" s="156">
        <f>SUM(E12+H12+K12+N12)</f>
        <v>27</v>
      </c>
      <c r="P11" s="158">
        <f>SUM(D12+G12+J12+M12)</f>
        <v>9580</v>
      </c>
      <c r="Q11" s="194">
        <f>AD9</f>
        <v>3</v>
      </c>
      <c r="T11" s="217">
        <f>O11+'12 družstiev Pretek č. 1'!O11</f>
        <v>51</v>
      </c>
      <c r="U11" s="219">
        <f>P11+'12 družstiev Pretek č. 1'!P11</f>
        <v>18720</v>
      </c>
      <c r="V11" s="221">
        <f>AZ9</f>
        <v>4</v>
      </c>
      <c r="Y11" s="12">
        <f>O15</f>
        <v>33</v>
      </c>
      <c r="Z11" s="13">
        <f>P15</f>
        <v>8040</v>
      </c>
      <c r="AA11" s="8">
        <f t="shared" si="0"/>
        <v>7</v>
      </c>
      <c r="AB11" s="8">
        <f t="shared" si="1"/>
        <v>6</v>
      </c>
      <c r="AC11" s="8">
        <f t="shared" si="2"/>
        <v>7.0000600000000004</v>
      </c>
      <c r="AD11" s="24">
        <f t="shared" si="3"/>
        <v>7</v>
      </c>
      <c r="AE11" s="17">
        <f>D16</f>
        <v>2660</v>
      </c>
      <c r="AF11" s="18">
        <f t="shared" si="4"/>
        <v>13</v>
      </c>
      <c r="AG11" s="8">
        <f t="shared" si="5"/>
        <v>1</v>
      </c>
      <c r="AH11" s="22">
        <f t="shared" si="6"/>
        <v>13</v>
      </c>
      <c r="AI11" s="17">
        <f>G16</f>
        <v>1520</v>
      </c>
      <c r="AJ11">
        <f t="shared" si="7"/>
        <v>7</v>
      </c>
      <c r="AK11" s="8">
        <f t="shared" si="8"/>
        <v>1</v>
      </c>
      <c r="AL11" s="22">
        <f t="shared" si="9"/>
        <v>7</v>
      </c>
      <c r="AM11" s="17">
        <f>J16</f>
        <v>220</v>
      </c>
      <c r="AN11" s="18">
        <f t="shared" si="10"/>
        <v>12</v>
      </c>
      <c r="AO11" s="8">
        <f t="shared" si="11"/>
        <v>1</v>
      </c>
      <c r="AP11" s="22">
        <f t="shared" si="12"/>
        <v>12</v>
      </c>
      <c r="AQ11" s="17">
        <f>M16</f>
        <v>3640</v>
      </c>
      <c r="AR11" s="18">
        <f t="shared" si="13"/>
        <v>1</v>
      </c>
      <c r="AS11" s="8">
        <f t="shared" si="14"/>
        <v>1</v>
      </c>
      <c r="AT11" s="22">
        <f t="shared" si="15"/>
        <v>1</v>
      </c>
      <c r="AU11" s="11">
        <f>T15</f>
        <v>75</v>
      </c>
      <c r="AV11" s="11">
        <f>U15</f>
        <v>15400</v>
      </c>
      <c r="AW11">
        <f t="shared" si="16"/>
        <v>11</v>
      </c>
      <c r="AX11">
        <f t="shared" si="17"/>
        <v>8</v>
      </c>
      <c r="AY11">
        <f t="shared" si="18"/>
        <v>11.000080000000001</v>
      </c>
      <c r="AZ11">
        <f t="shared" si="19"/>
        <v>11</v>
      </c>
    </row>
    <row r="12" spans="1:52" ht="15.95" customHeight="1" thickBot="1" x14ac:dyDescent="0.25">
      <c r="A12" s="163"/>
      <c r="B12" s="165"/>
      <c r="C12" s="27">
        <v>8</v>
      </c>
      <c r="D12" s="28">
        <v>2720</v>
      </c>
      <c r="E12" s="32">
        <f>IF(ISBLANK(D12),0,IF(ISBLANK(C11),0,IF(E11 = "D",MAX($A$5:$A$30) + 1,AH9)))</f>
        <v>12</v>
      </c>
      <c r="F12" s="27">
        <v>14</v>
      </c>
      <c r="G12" s="28">
        <v>4400</v>
      </c>
      <c r="H12" s="32">
        <f>IF(ISBLANK(G12),0,IF(ISBLANK(F11),0,IF(H11 = "D",MAX($A$5:$A$30) + 1,AL9)))</f>
        <v>1</v>
      </c>
      <c r="I12" s="27">
        <v>5</v>
      </c>
      <c r="J12" s="28">
        <v>1220</v>
      </c>
      <c r="K12" s="32">
        <f>IF(ISBLANK(J12),0,IF(ISBLANK(I11),0,IF(K11 = "D",MAX($A$5:$A$30) + 1,AP9)))</f>
        <v>4</v>
      </c>
      <c r="L12" s="27">
        <v>6</v>
      </c>
      <c r="M12" s="28">
        <v>1240</v>
      </c>
      <c r="N12" s="32">
        <f>IF(ISBLANK(M12),0,IF(ISBLANK(L11),0,IF(N11 = "D",MAX($A$5:$A$30) + 1,AT9)))</f>
        <v>10</v>
      </c>
      <c r="O12" s="157"/>
      <c r="P12" s="159"/>
      <c r="Q12" s="195"/>
      <c r="T12" s="218"/>
      <c r="U12" s="220"/>
      <c r="V12" s="222"/>
      <c r="W12" s="21"/>
      <c r="Y12" s="12">
        <f>O17</f>
        <v>37</v>
      </c>
      <c r="Z12" s="13">
        <f>P17</f>
        <v>6840</v>
      </c>
      <c r="AA12" s="8">
        <f t="shared" si="0"/>
        <v>10</v>
      </c>
      <c r="AB12" s="8">
        <f t="shared" si="1"/>
        <v>10</v>
      </c>
      <c r="AC12" s="8">
        <f t="shared" si="2"/>
        <v>10.0001</v>
      </c>
      <c r="AD12" s="24">
        <f t="shared" si="3"/>
        <v>10</v>
      </c>
      <c r="AE12" s="17">
        <f>D18</f>
        <v>3040</v>
      </c>
      <c r="AF12" s="18">
        <f t="shared" si="4"/>
        <v>11</v>
      </c>
      <c r="AG12" s="8">
        <f t="shared" si="5"/>
        <v>1</v>
      </c>
      <c r="AH12" s="22">
        <f t="shared" si="6"/>
        <v>11</v>
      </c>
      <c r="AI12" s="17">
        <f>G18</f>
        <v>780</v>
      </c>
      <c r="AJ12">
        <f t="shared" si="7"/>
        <v>12</v>
      </c>
      <c r="AK12" s="8">
        <f t="shared" si="8"/>
        <v>1</v>
      </c>
      <c r="AL12" s="22">
        <f t="shared" si="9"/>
        <v>12</v>
      </c>
      <c r="AM12" s="17">
        <f>J18</f>
        <v>1940</v>
      </c>
      <c r="AN12" s="18">
        <f t="shared" si="10"/>
        <v>1</v>
      </c>
      <c r="AO12" s="8">
        <f t="shared" si="11"/>
        <v>1</v>
      </c>
      <c r="AP12" s="22">
        <f t="shared" si="12"/>
        <v>1</v>
      </c>
      <c r="AQ12" s="17">
        <f>M18</f>
        <v>1080</v>
      </c>
      <c r="AR12" s="18">
        <f t="shared" si="13"/>
        <v>13</v>
      </c>
      <c r="AS12" s="8">
        <f t="shared" si="14"/>
        <v>1</v>
      </c>
      <c r="AT12" s="22">
        <f t="shared" si="15"/>
        <v>13</v>
      </c>
      <c r="AU12" s="11">
        <f>T17</f>
        <v>72</v>
      </c>
      <c r="AV12" s="11">
        <f>U17</f>
        <v>15020</v>
      </c>
      <c r="AW12">
        <f t="shared" si="16"/>
        <v>9</v>
      </c>
      <c r="AX12">
        <f t="shared" si="17"/>
        <v>9</v>
      </c>
      <c r="AY12">
        <f t="shared" si="18"/>
        <v>9.0000900000000001</v>
      </c>
      <c r="AZ12">
        <f t="shared" si="19"/>
        <v>9</v>
      </c>
    </row>
    <row r="13" spans="1:52" ht="15.95" customHeight="1" x14ac:dyDescent="0.2">
      <c r="A13" s="169">
        <v>5</v>
      </c>
      <c r="B13" s="164" t="str">
        <f>'Zoznam tímov a pretekárov'!A11</f>
        <v>Košice Sensas - Feedercentrum</v>
      </c>
      <c r="C13" s="154" t="s">
        <v>139</v>
      </c>
      <c r="D13" s="155"/>
      <c r="E13" s="81"/>
      <c r="F13" s="154" t="s">
        <v>178</v>
      </c>
      <c r="G13" s="155"/>
      <c r="H13" s="81"/>
      <c r="I13" s="154" t="s">
        <v>179</v>
      </c>
      <c r="J13" s="155"/>
      <c r="K13" s="81"/>
      <c r="L13" s="154" t="s">
        <v>138</v>
      </c>
      <c r="M13" s="155"/>
      <c r="N13" s="81"/>
      <c r="O13" s="156">
        <f>SUM(E14+H14+K14+N14)</f>
        <v>30.5</v>
      </c>
      <c r="P13" s="158">
        <f>SUM(D14+G14+J14+M14)</f>
        <v>7240</v>
      </c>
      <c r="Q13" s="194">
        <f>AD10</f>
        <v>6</v>
      </c>
      <c r="T13" s="217">
        <f>O13+'12 družstiev Pretek č. 1'!O13</f>
        <v>66</v>
      </c>
      <c r="U13" s="219">
        <f>P13+'12 družstiev Pretek č. 1'!P13</f>
        <v>13240</v>
      </c>
      <c r="V13" s="221">
        <f>AZ10</f>
        <v>7</v>
      </c>
      <c r="W13" s="21"/>
      <c r="Y13" s="12">
        <f>O19</f>
        <v>42.5</v>
      </c>
      <c r="Z13" s="13">
        <f>P19</f>
        <v>5620</v>
      </c>
      <c r="AA13" s="8">
        <f t="shared" si="0"/>
        <v>12</v>
      </c>
      <c r="AB13" s="8">
        <f t="shared" si="1"/>
        <v>11</v>
      </c>
      <c r="AC13" s="8">
        <f t="shared" si="2"/>
        <v>12.000109999999999</v>
      </c>
      <c r="AD13" s="24">
        <f t="shared" si="3"/>
        <v>12</v>
      </c>
      <c r="AE13" s="17">
        <f>D20</f>
        <v>3140</v>
      </c>
      <c r="AF13" s="18">
        <f t="shared" si="4"/>
        <v>10</v>
      </c>
      <c r="AG13" s="8">
        <f t="shared" si="5"/>
        <v>1</v>
      </c>
      <c r="AH13" s="22">
        <f t="shared" si="6"/>
        <v>10</v>
      </c>
      <c r="AI13" s="17">
        <f>G20</f>
        <v>180</v>
      </c>
      <c r="AJ13">
        <f t="shared" si="7"/>
        <v>14</v>
      </c>
      <c r="AK13" s="8">
        <f t="shared" si="8"/>
        <v>1</v>
      </c>
      <c r="AL13" s="22">
        <f t="shared" si="9"/>
        <v>14</v>
      </c>
      <c r="AM13" s="17">
        <f>J20</f>
        <v>1140</v>
      </c>
      <c r="AN13" s="18">
        <f t="shared" si="10"/>
        <v>6</v>
      </c>
      <c r="AO13" s="8">
        <f t="shared" si="11"/>
        <v>2</v>
      </c>
      <c r="AP13" s="22">
        <f t="shared" si="12"/>
        <v>6.5</v>
      </c>
      <c r="AQ13" s="17">
        <f>M20</f>
        <v>1160</v>
      </c>
      <c r="AR13" s="18">
        <f t="shared" si="13"/>
        <v>12</v>
      </c>
      <c r="AS13" s="8">
        <f t="shared" si="14"/>
        <v>1</v>
      </c>
      <c r="AT13" s="22">
        <f t="shared" si="15"/>
        <v>12</v>
      </c>
      <c r="AU13" s="11">
        <f>T19</f>
        <v>91</v>
      </c>
      <c r="AV13" s="11">
        <f>U19</f>
        <v>8000</v>
      </c>
      <c r="AW13">
        <f t="shared" si="16"/>
        <v>12</v>
      </c>
      <c r="AX13">
        <f t="shared" si="17"/>
        <v>12</v>
      </c>
      <c r="AY13">
        <f t="shared" si="18"/>
        <v>12.000120000000001</v>
      </c>
      <c r="AZ13">
        <f t="shared" si="19"/>
        <v>12</v>
      </c>
    </row>
    <row r="14" spans="1:52" ht="15.95" customHeight="1" thickBot="1" x14ac:dyDescent="0.25">
      <c r="A14" s="169"/>
      <c r="B14" s="165"/>
      <c r="C14" s="27">
        <v>4</v>
      </c>
      <c r="D14" s="28">
        <v>3200</v>
      </c>
      <c r="E14" s="32">
        <f>IF(ISBLANK(D14),0,IF(ISBLANK(C13),0,IF(E13 = "D",MAX($A$5:$A$30) + 1,AH10)))</f>
        <v>9</v>
      </c>
      <c r="F14" s="27">
        <v>9</v>
      </c>
      <c r="G14" s="28">
        <v>1380</v>
      </c>
      <c r="H14" s="32">
        <f>IF(ISBLANK(G14),0,IF(ISBLANK(F13),0,IF(H13 = "D",MAX($A$5:$A$30) + 1,AL10)))</f>
        <v>8.5</v>
      </c>
      <c r="I14" s="27">
        <v>10</v>
      </c>
      <c r="J14" s="28">
        <v>400</v>
      </c>
      <c r="K14" s="32">
        <f>IF(ISBLANK(J14),0,IF(ISBLANK(I13),0,IF(K13 = "D",MAX($A$5:$A$30) + 1,AP10)))</f>
        <v>10</v>
      </c>
      <c r="L14" s="27">
        <v>14</v>
      </c>
      <c r="M14" s="28">
        <v>2260</v>
      </c>
      <c r="N14" s="32">
        <f>IF(ISBLANK(M14),0,IF(ISBLANK(L13),0,IF(N13 = "D",MAX($A$5:$A$30) + 1,AT10)))</f>
        <v>3</v>
      </c>
      <c r="O14" s="157"/>
      <c r="P14" s="159"/>
      <c r="Q14" s="195"/>
      <c r="T14" s="218"/>
      <c r="U14" s="220"/>
      <c r="V14" s="222"/>
      <c r="W14" s="21"/>
      <c r="Y14" s="12">
        <f>O21</f>
        <v>27</v>
      </c>
      <c r="Z14" s="13">
        <f>P21</f>
        <v>9040</v>
      </c>
      <c r="AA14" s="8">
        <f t="shared" si="0"/>
        <v>3</v>
      </c>
      <c r="AB14" s="8">
        <f t="shared" si="1"/>
        <v>4</v>
      </c>
      <c r="AC14" s="8">
        <f t="shared" si="2"/>
        <v>3.0000399999999998</v>
      </c>
      <c r="AD14" s="24">
        <f t="shared" si="3"/>
        <v>4</v>
      </c>
      <c r="AE14" s="17">
        <f>D22</f>
        <v>5400</v>
      </c>
      <c r="AF14" s="18">
        <f t="shared" si="4"/>
        <v>3</v>
      </c>
      <c r="AG14" s="8">
        <f t="shared" si="5"/>
        <v>1</v>
      </c>
      <c r="AH14" s="22">
        <f t="shared" si="6"/>
        <v>3</v>
      </c>
      <c r="AI14" s="17">
        <f>G22</f>
        <v>540</v>
      </c>
      <c r="AJ14">
        <f t="shared" si="7"/>
        <v>13</v>
      </c>
      <c r="AK14" s="8">
        <f t="shared" si="8"/>
        <v>1</v>
      </c>
      <c r="AL14" s="22">
        <f t="shared" si="9"/>
        <v>13</v>
      </c>
      <c r="AM14" s="17">
        <f>J22</f>
        <v>1580</v>
      </c>
      <c r="AN14" s="18">
        <f t="shared" si="10"/>
        <v>2</v>
      </c>
      <c r="AO14" s="8">
        <f t="shared" si="11"/>
        <v>1</v>
      </c>
      <c r="AP14" s="22">
        <f t="shared" si="12"/>
        <v>2</v>
      </c>
      <c r="AQ14" s="17">
        <f>M22</f>
        <v>1520</v>
      </c>
      <c r="AR14" s="18">
        <f t="shared" si="13"/>
        <v>9</v>
      </c>
      <c r="AS14" s="8">
        <f t="shared" si="14"/>
        <v>1</v>
      </c>
      <c r="AT14" s="22">
        <f>IF(AS14 &gt; 1,IF(MOD(AS14,2) = 0,(AR14*AS14+AS14-1)/AS14,(AR14*AS14+AS14)/AS14),IF(AS14=1,AR14,(AR14*AS14+AS14-1)/AS14))</f>
        <v>9</v>
      </c>
      <c r="AU14" s="11">
        <f>T21</f>
        <v>44</v>
      </c>
      <c r="AV14" s="11">
        <f>U21</f>
        <v>21460</v>
      </c>
      <c r="AW14">
        <f t="shared" si="16"/>
        <v>3</v>
      </c>
      <c r="AX14">
        <f t="shared" si="17"/>
        <v>4</v>
      </c>
      <c r="AY14">
        <f t="shared" si="18"/>
        <v>3.0000399999999998</v>
      </c>
      <c r="AZ14">
        <f t="shared" si="19"/>
        <v>3</v>
      </c>
    </row>
    <row r="15" spans="1:52" ht="15.95" customHeight="1" x14ac:dyDescent="0.2">
      <c r="A15" s="162">
        <v>6</v>
      </c>
      <c r="B15" s="164" t="str">
        <f>'Zoznam tímov a pretekárov'!A13</f>
        <v>Košice Cassovia</v>
      </c>
      <c r="C15" s="154" t="s">
        <v>181</v>
      </c>
      <c r="D15" s="155"/>
      <c r="E15" s="81"/>
      <c r="F15" s="154" t="s">
        <v>164</v>
      </c>
      <c r="G15" s="155"/>
      <c r="H15" s="81"/>
      <c r="I15" s="154" t="s">
        <v>165</v>
      </c>
      <c r="J15" s="155"/>
      <c r="K15" s="81"/>
      <c r="L15" s="154" t="s">
        <v>134</v>
      </c>
      <c r="M15" s="155"/>
      <c r="N15" s="81"/>
      <c r="O15" s="156">
        <f>SUM(E16+H16+K16+N16)</f>
        <v>33</v>
      </c>
      <c r="P15" s="158">
        <f>SUM(D16+G16+J16+M16)</f>
        <v>8040</v>
      </c>
      <c r="Q15" s="194">
        <f>AD11</f>
        <v>7</v>
      </c>
      <c r="T15" s="217">
        <f>O15+'12 družstiev Pretek č. 1'!O15</f>
        <v>75</v>
      </c>
      <c r="U15" s="219">
        <f>P15+'12 družstiev Pretek č. 1'!P15</f>
        <v>15400</v>
      </c>
      <c r="V15" s="221">
        <f>AZ11</f>
        <v>11</v>
      </c>
      <c r="Y15" s="12">
        <f>O23</f>
        <v>16</v>
      </c>
      <c r="Z15" s="13">
        <f>P23</f>
        <v>13580</v>
      </c>
      <c r="AA15" s="8">
        <f t="shared" si="0"/>
        <v>1</v>
      </c>
      <c r="AB15" s="8">
        <f t="shared" si="1"/>
        <v>1</v>
      </c>
      <c r="AC15" s="8">
        <f t="shared" si="2"/>
        <v>1.0000100000000001</v>
      </c>
      <c r="AD15" s="24">
        <f t="shared" si="3"/>
        <v>1</v>
      </c>
      <c r="AE15" s="17">
        <f>D24</f>
        <v>8900</v>
      </c>
      <c r="AF15" s="18">
        <f t="shared" si="4"/>
        <v>1</v>
      </c>
      <c r="AG15" s="8">
        <f t="shared" si="5"/>
        <v>1</v>
      </c>
      <c r="AH15" s="22">
        <f t="shared" si="6"/>
        <v>1</v>
      </c>
      <c r="AI15" s="17">
        <f>G24</f>
        <v>1820</v>
      </c>
      <c r="AJ15">
        <f t="shared" si="7"/>
        <v>4</v>
      </c>
      <c r="AK15" s="8">
        <f t="shared" si="8"/>
        <v>1</v>
      </c>
      <c r="AL15" s="22">
        <f t="shared" si="9"/>
        <v>4</v>
      </c>
      <c r="AM15" s="17">
        <f>J24</f>
        <v>1280</v>
      </c>
      <c r="AN15" s="18">
        <f t="shared" si="10"/>
        <v>3</v>
      </c>
      <c r="AO15" s="8">
        <f t="shared" si="11"/>
        <v>1</v>
      </c>
      <c r="AP15" s="22">
        <f t="shared" si="12"/>
        <v>3</v>
      </c>
      <c r="AQ15" s="17">
        <f>M24</f>
        <v>1580</v>
      </c>
      <c r="AR15" s="18">
        <f t="shared" si="13"/>
        <v>8</v>
      </c>
      <c r="AS15" s="8">
        <f t="shared" si="14"/>
        <v>1</v>
      </c>
      <c r="AT15" s="22">
        <f t="shared" si="15"/>
        <v>8</v>
      </c>
      <c r="AU15" s="11">
        <f>T23</f>
        <v>39.5</v>
      </c>
      <c r="AV15" s="11">
        <f>U23</f>
        <v>23900</v>
      </c>
      <c r="AW15">
        <f t="shared" si="16"/>
        <v>2</v>
      </c>
      <c r="AX15">
        <f t="shared" si="17"/>
        <v>2</v>
      </c>
      <c r="AY15">
        <f t="shared" si="18"/>
        <v>2.0000200000000001</v>
      </c>
      <c r="AZ15">
        <f t="shared" si="19"/>
        <v>2</v>
      </c>
    </row>
    <row r="16" spans="1:52" ht="15.95" customHeight="1" thickBot="1" x14ac:dyDescent="0.25">
      <c r="A16" s="163"/>
      <c r="B16" s="165"/>
      <c r="C16" s="27">
        <v>11</v>
      </c>
      <c r="D16" s="28">
        <v>2660</v>
      </c>
      <c r="E16" s="32">
        <f>IF(ISBLANK(D16),0,IF(ISBLANK(C15),0,IF(E15 = "D",MAX($A$5:$A$30) + 1,AH11)))</f>
        <v>13</v>
      </c>
      <c r="F16" s="27">
        <v>5</v>
      </c>
      <c r="G16" s="28">
        <v>1520</v>
      </c>
      <c r="H16" s="32">
        <f>IF(ISBLANK(G16),0,IF(ISBLANK(F15),0,IF(H15 = "D",MAX($A$5:$A$30) + 1,AL11)))</f>
        <v>7</v>
      </c>
      <c r="I16" s="27">
        <v>13</v>
      </c>
      <c r="J16" s="28">
        <v>220</v>
      </c>
      <c r="K16" s="32">
        <f>IF(ISBLANK(J16),0,IF(ISBLANK(I15),0,IF(K15 = "D",MAX($A$5:$A$30) + 1,AP11)))</f>
        <v>12</v>
      </c>
      <c r="L16" s="27">
        <v>2</v>
      </c>
      <c r="M16" s="28">
        <v>3640</v>
      </c>
      <c r="N16" s="32">
        <f>IF(ISBLANK(M16),0,IF(ISBLANK(L15),0,IF(N15 = "D",MAX($A$5:$A$30) + 1,AT11)))</f>
        <v>1</v>
      </c>
      <c r="O16" s="157"/>
      <c r="P16" s="159"/>
      <c r="Q16" s="195"/>
      <c r="T16" s="218"/>
      <c r="U16" s="220"/>
      <c r="V16" s="222"/>
      <c r="Y16" s="12">
        <f>O25</f>
        <v>33.5</v>
      </c>
      <c r="Z16" s="13">
        <f>P25</f>
        <v>8120</v>
      </c>
      <c r="AA16" s="8">
        <f t="shared" si="0"/>
        <v>9</v>
      </c>
      <c r="AB16" s="8">
        <f t="shared" si="1"/>
        <v>5</v>
      </c>
      <c r="AC16" s="8">
        <f t="shared" si="2"/>
        <v>9.0000499999999999</v>
      </c>
      <c r="AD16" s="24">
        <f t="shared" si="3"/>
        <v>9</v>
      </c>
      <c r="AE16" s="17">
        <f>D26</f>
        <v>5540</v>
      </c>
      <c r="AF16" s="18">
        <f t="shared" si="4"/>
        <v>2</v>
      </c>
      <c r="AG16" s="8">
        <f t="shared" si="5"/>
        <v>1</v>
      </c>
      <c r="AH16" s="22">
        <f t="shared" si="6"/>
        <v>2</v>
      </c>
      <c r="AI16" s="17">
        <f>G26</f>
        <v>1380</v>
      </c>
      <c r="AJ16">
        <f t="shared" si="7"/>
        <v>8</v>
      </c>
      <c r="AK16" s="8">
        <f t="shared" si="8"/>
        <v>2</v>
      </c>
      <c r="AL16" s="22">
        <f t="shared" si="9"/>
        <v>8.5</v>
      </c>
      <c r="AM16" s="17">
        <f>J26</f>
        <v>1040</v>
      </c>
      <c r="AN16" s="18">
        <f t="shared" si="10"/>
        <v>8</v>
      </c>
      <c r="AO16" s="8">
        <f t="shared" si="11"/>
        <v>1</v>
      </c>
      <c r="AP16" s="22">
        <f t="shared" si="12"/>
        <v>8</v>
      </c>
      <c r="AQ16" s="17">
        <f>M26</f>
        <v>160</v>
      </c>
      <c r="AR16" s="18">
        <f t="shared" si="13"/>
        <v>15</v>
      </c>
      <c r="AS16" s="8">
        <f t="shared" si="14"/>
        <v>1</v>
      </c>
      <c r="AT16" s="22">
        <f t="shared" si="15"/>
        <v>15</v>
      </c>
      <c r="AU16" s="11">
        <f>T25</f>
        <v>57.5</v>
      </c>
      <c r="AV16" s="11">
        <f>U25</f>
        <v>24200</v>
      </c>
      <c r="AW16">
        <f t="shared" si="16"/>
        <v>5</v>
      </c>
      <c r="AX16">
        <f t="shared" si="17"/>
        <v>1</v>
      </c>
      <c r="AY16">
        <f t="shared" si="18"/>
        <v>5.0000099999999996</v>
      </c>
      <c r="AZ16">
        <f t="shared" si="19"/>
        <v>5</v>
      </c>
    </row>
    <row r="17" spans="1:52" ht="15.95" customHeight="1" x14ac:dyDescent="0.2">
      <c r="A17" s="169">
        <v>7</v>
      </c>
      <c r="B17" s="164" t="str">
        <f>'Zoznam tímov a pretekárov'!A15</f>
        <v>Dolný Kubín</v>
      </c>
      <c r="C17" s="154" t="s">
        <v>182</v>
      </c>
      <c r="D17" s="155"/>
      <c r="E17" s="81"/>
      <c r="F17" s="154" t="s">
        <v>162</v>
      </c>
      <c r="G17" s="155"/>
      <c r="H17" s="81"/>
      <c r="I17" s="154" t="s">
        <v>163</v>
      </c>
      <c r="J17" s="155"/>
      <c r="K17" s="81"/>
      <c r="L17" s="154" t="s">
        <v>161</v>
      </c>
      <c r="M17" s="155"/>
      <c r="N17" s="81"/>
      <c r="O17" s="156">
        <f>SUM(E18+H18+K18+N18)</f>
        <v>37</v>
      </c>
      <c r="P17" s="158">
        <f>SUM(D18+G18+J18+M18)</f>
        <v>6840</v>
      </c>
      <c r="Q17" s="194">
        <f>AD12</f>
        <v>10</v>
      </c>
      <c r="T17" s="217">
        <f>O17+'12 družstiev Pretek č. 1'!O17</f>
        <v>72</v>
      </c>
      <c r="U17" s="219">
        <f>P17+'12 družstiev Pretek č. 1'!P17</f>
        <v>15020</v>
      </c>
      <c r="V17" s="221">
        <f>AZ12</f>
        <v>9</v>
      </c>
      <c r="Y17" s="12">
        <f>O27</f>
        <v>41</v>
      </c>
      <c r="Z17" s="13">
        <f>P27</f>
        <v>5540</v>
      </c>
      <c r="AA17" s="8">
        <f t="shared" si="0"/>
        <v>11</v>
      </c>
      <c r="AB17" s="8">
        <f t="shared" si="1"/>
        <v>12</v>
      </c>
      <c r="AC17" s="8">
        <f t="shared" si="2"/>
        <v>11.000120000000001</v>
      </c>
      <c r="AD17" s="24">
        <f t="shared" si="3"/>
        <v>11</v>
      </c>
      <c r="AE17" s="17">
        <f>D28</f>
        <v>3320</v>
      </c>
      <c r="AF17" s="18">
        <f t="shared" si="4"/>
        <v>7</v>
      </c>
      <c r="AG17" s="8">
        <f t="shared" si="5"/>
        <v>1</v>
      </c>
      <c r="AH17" s="22">
        <f t="shared" si="6"/>
        <v>7</v>
      </c>
      <c r="AI17" s="17">
        <f>G28</f>
        <v>1080</v>
      </c>
      <c r="AJ17">
        <f t="shared" si="7"/>
        <v>11</v>
      </c>
      <c r="AK17" s="8">
        <f t="shared" si="8"/>
        <v>1</v>
      </c>
      <c r="AL17" s="22">
        <f t="shared" si="9"/>
        <v>11</v>
      </c>
      <c r="AM17" s="17">
        <f>J28</f>
        <v>800</v>
      </c>
      <c r="AN17" s="18">
        <f t="shared" si="10"/>
        <v>9</v>
      </c>
      <c r="AO17" s="8">
        <f t="shared" si="11"/>
        <v>1</v>
      </c>
      <c r="AP17" s="22">
        <f t="shared" si="12"/>
        <v>9</v>
      </c>
      <c r="AQ17" s="17">
        <f>M28</f>
        <v>340</v>
      </c>
      <c r="AR17" s="18">
        <f t="shared" si="13"/>
        <v>14</v>
      </c>
      <c r="AS17" s="8">
        <f t="shared" si="14"/>
        <v>1</v>
      </c>
      <c r="AT17" s="22">
        <f t="shared" si="15"/>
        <v>14</v>
      </c>
      <c r="AU17" s="11">
        <f>T27</f>
        <v>62</v>
      </c>
      <c r="AV17" s="11">
        <f>U27</f>
        <v>16580</v>
      </c>
      <c r="AW17">
        <f t="shared" si="16"/>
        <v>6</v>
      </c>
      <c r="AX17">
        <f t="shared" si="17"/>
        <v>6</v>
      </c>
      <c r="AY17">
        <f t="shared" si="18"/>
        <v>6.0000600000000004</v>
      </c>
      <c r="AZ17">
        <f t="shared" si="19"/>
        <v>6</v>
      </c>
    </row>
    <row r="18" spans="1:52" ht="15.95" customHeight="1" thickBot="1" x14ac:dyDescent="0.25">
      <c r="A18" s="169"/>
      <c r="B18" s="165"/>
      <c r="C18" s="85">
        <v>13</v>
      </c>
      <c r="D18" s="28">
        <v>3040</v>
      </c>
      <c r="E18" s="32">
        <f>IF(ISBLANK(D18),0,IF(ISBLANK(C17),0,IF(E17 = "D",MAX($A$5:$A$30) + 1,AH12)))</f>
        <v>11</v>
      </c>
      <c r="F18" s="27">
        <v>4</v>
      </c>
      <c r="G18" s="28">
        <v>780</v>
      </c>
      <c r="H18" s="32">
        <f>IF(ISBLANK(G18),0,IF(ISBLANK(F17),0,IF(H17 = "D",MAX($A$5:$A$30) + 1,AL12)))</f>
        <v>12</v>
      </c>
      <c r="I18" s="27">
        <v>12</v>
      </c>
      <c r="J18" s="28">
        <v>1940</v>
      </c>
      <c r="K18" s="32">
        <f>IF(ISBLANK(J18),0,IF(ISBLANK(I17),0,IF(K17 = "D",MAX($A$5:$A$30) + 1,AP12)))</f>
        <v>1</v>
      </c>
      <c r="L18" s="27">
        <v>15</v>
      </c>
      <c r="M18" s="28">
        <v>1080</v>
      </c>
      <c r="N18" s="32">
        <f>IF(ISBLANK(M18),0,IF(ISBLANK(L17),0,IF(N17 = "D",MAX($A$5:$A$30) + 1,AT12)))</f>
        <v>13</v>
      </c>
      <c r="O18" s="157"/>
      <c r="P18" s="159"/>
      <c r="Q18" s="195"/>
      <c r="T18" s="218"/>
      <c r="U18" s="220"/>
      <c r="V18" s="222"/>
      <c r="Y18" s="12"/>
      <c r="Z18" s="15"/>
      <c r="AA18" s="8"/>
      <c r="AB18" s="8"/>
      <c r="AC18" s="16"/>
      <c r="AD18" s="24"/>
      <c r="AE18" s="17">
        <f>D30</f>
        <v>3340</v>
      </c>
      <c r="AF18" s="18">
        <f t="shared" si="4"/>
        <v>6</v>
      </c>
      <c r="AG18" s="8">
        <f t="shared" si="5"/>
        <v>1</v>
      </c>
      <c r="AH18" s="22">
        <f t="shared" si="6"/>
        <v>6</v>
      </c>
      <c r="AI18" s="17">
        <f>G30</f>
        <v>1720</v>
      </c>
      <c r="AJ18">
        <f t="shared" si="7"/>
        <v>6</v>
      </c>
      <c r="AK18" s="8">
        <f t="shared" si="8"/>
        <v>1</v>
      </c>
      <c r="AL18" s="22">
        <f t="shared" si="9"/>
        <v>6</v>
      </c>
      <c r="AM18" s="17">
        <f>J30</f>
        <v>200</v>
      </c>
      <c r="AN18" s="18">
        <f t="shared" si="10"/>
        <v>13</v>
      </c>
      <c r="AO18" s="8">
        <f t="shared" si="11"/>
        <v>1</v>
      </c>
      <c r="AP18" s="22">
        <f t="shared" si="12"/>
        <v>13</v>
      </c>
      <c r="AQ18" s="17">
        <f>M30</f>
        <v>1900</v>
      </c>
      <c r="AR18" s="18">
        <f t="shared" si="13"/>
        <v>5</v>
      </c>
      <c r="AS18" s="8">
        <f t="shared" si="14"/>
        <v>1</v>
      </c>
      <c r="AT18" s="22">
        <f t="shared" si="15"/>
        <v>5</v>
      </c>
      <c r="AU18" s="11"/>
      <c r="AV18" s="11"/>
    </row>
    <row r="19" spans="1:52" ht="15.95" customHeight="1" x14ac:dyDescent="0.2">
      <c r="A19" s="162">
        <v>8</v>
      </c>
      <c r="B19" s="164" t="str">
        <f>'Zoznam tímov a pretekárov'!A17</f>
        <v>Bratislava 1 AWAS</v>
      </c>
      <c r="C19" s="154" t="s">
        <v>184</v>
      </c>
      <c r="D19" s="155"/>
      <c r="E19" s="81"/>
      <c r="F19" s="202" t="s">
        <v>186</v>
      </c>
      <c r="G19" s="203"/>
      <c r="H19" s="81"/>
      <c r="I19" s="154" t="s">
        <v>185</v>
      </c>
      <c r="J19" s="155"/>
      <c r="K19" s="81"/>
      <c r="L19" s="154" t="s">
        <v>70</v>
      </c>
      <c r="M19" s="155"/>
      <c r="N19" s="81"/>
      <c r="O19" s="156">
        <f>SUM(E20+H20+K20+N20)</f>
        <v>42.5</v>
      </c>
      <c r="P19" s="158">
        <f>SUM(D20+G20+J20+M20)</f>
        <v>5620</v>
      </c>
      <c r="Q19" s="194">
        <f>AD13</f>
        <v>12</v>
      </c>
      <c r="T19" s="217">
        <f>O19+'12 družstiev Pretek č. 1'!O19</f>
        <v>91</v>
      </c>
      <c r="U19" s="219">
        <f>P19+'12 družstiev Pretek č. 1'!P19</f>
        <v>8000</v>
      </c>
      <c r="V19" s="221">
        <f>AZ13</f>
        <v>12</v>
      </c>
      <c r="Y19" s="12"/>
      <c r="AE19" s="17">
        <f>D32</f>
        <v>1020</v>
      </c>
      <c r="AF19" s="18">
        <f t="shared" si="4"/>
        <v>14</v>
      </c>
      <c r="AG19" s="8">
        <f t="shared" si="5"/>
        <v>1</v>
      </c>
      <c r="AH19" s="22">
        <f t="shared" si="6"/>
        <v>14</v>
      </c>
      <c r="AI19" s="17">
        <f>G32</f>
        <v>1740</v>
      </c>
      <c r="AJ19">
        <f t="shared" si="7"/>
        <v>5</v>
      </c>
      <c r="AK19" s="8">
        <f t="shared" si="8"/>
        <v>1</v>
      </c>
      <c r="AL19" s="22">
        <f t="shared" si="9"/>
        <v>5</v>
      </c>
      <c r="AM19" s="17">
        <f>J32</f>
        <v>1140</v>
      </c>
      <c r="AN19" s="18">
        <f t="shared" si="10"/>
        <v>6</v>
      </c>
      <c r="AO19" s="8">
        <f t="shared" si="11"/>
        <v>2</v>
      </c>
      <c r="AP19" s="22">
        <f t="shared" si="12"/>
        <v>6.5</v>
      </c>
      <c r="AQ19" s="17">
        <f>M32</f>
        <v>1940</v>
      </c>
      <c r="AR19" s="18">
        <f t="shared" si="13"/>
        <v>4</v>
      </c>
      <c r="AS19" s="8">
        <f t="shared" si="14"/>
        <v>1</v>
      </c>
      <c r="AT19" s="22">
        <f t="shared" si="15"/>
        <v>4</v>
      </c>
    </row>
    <row r="20" spans="1:52" ht="15.95" customHeight="1" thickBot="1" x14ac:dyDescent="0.25">
      <c r="A20" s="163"/>
      <c r="B20" s="165"/>
      <c r="C20" s="27">
        <v>14</v>
      </c>
      <c r="D20" s="28">
        <v>3140</v>
      </c>
      <c r="E20" s="32">
        <f>IF(ISBLANK(D20),0,IF(ISBLANK(C19),0,IF(E19 = "D",MAX($A$5:$A$30) + 1,AH13)))</f>
        <v>10</v>
      </c>
      <c r="F20" s="27">
        <v>12</v>
      </c>
      <c r="G20" s="28">
        <v>180</v>
      </c>
      <c r="H20" s="32">
        <f>IF(ISBLANK(G20),0,IF(ISBLANK(F19),0,IF(H19 = "D",MAX($A$5:$A$30) + 1,AL13)))</f>
        <v>14</v>
      </c>
      <c r="I20" s="85">
        <v>7</v>
      </c>
      <c r="J20" s="28">
        <v>1140</v>
      </c>
      <c r="K20" s="32">
        <f>IF(ISBLANK(J20),0,IF(ISBLANK(I19),0,IF(K19 = "D",MAX($A$5:$A$30) + 1,AP13)))</f>
        <v>6.5</v>
      </c>
      <c r="L20" s="27">
        <v>13</v>
      </c>
      <c r="M20" s="28">
        <v>1160</v>
      </c>
      <c r="N20" s="32">
        <f>IF(ISBLANK(M20),0,IF(ISBLANK(L19),0,IF(N19 = "D",MAX($A$5:$A$30) + 1,AT13)))</f>
        <v>12</v>
      </c>
      <c r="O20" s="157"/>
      <c r="P20" s="159"/>
      <c r="Q20" s="195"/>
      <c r="T20" s="218"/>
      <c r="U20" s="220"/>
      <c r="V20" s="222"/>
      <c r="Y20" s="12"/>
      <c r="AE20" s="17">
        <f>D34</f>
        <v>-1</v>
      </c>
      <c r="AF20" s="18">
        <f t="shared" si="4"/>
        <v>15</v>
      </c>
      <c r="AG20" s="8">
        <f t="shared" si="5"/>
        <v>1</v>
      </c>
      <c r="AH20" s="22">
        <f t="shared" si="6"/>
        <v>15</v>
      </c>
      <c r="AI20" s="17">
        <f>G34</f>
        <v>-1</v>
      </c>
      <c r="AJ20">
        <f t="shared" si="7"/>
        <v>15</v>
      </c>
      <c r="AK20" s="8">
        <f t="shared" si="8"/>
        <v>1</v>
      </c>
      <c r="AL20" s="22">
        <f t="shared" si="9"/>
        <v>15</v>
      </c>
      <c r="AM20" s="17">
        <f>J34</f>
        <v>-1</v>
      </c>
      <c r="AN20" s="18">
        <f t="shared" si="10"/>
        <v>15</v>
      </c>
      <c r="AO20" s="8">
        <f t="shared" si="11"/>
        <v>1</v>
      </c>
      <c r="AP20" s="22">
        <f t="shared" si="12"/>
        <v>15</v>
      </c>
      <c r="AQ20" s="17">
        <f>M34</f>
        <v>1660</v>
      </c>
      <c r="AR20" s="18">
        <f t="shared" si="13"/>
        <v>7</v>
      </c>
      <c r="AS20" s="8">
        <f t="shared" si="14"/>
        <v>1</v>
      </c>
      <c r="AT20" s="22">
        <f t="shared" si="15"/>
        <v>7</v>
      </c>
    </row>
    <row r="21" spans="1:52" ht="15.95" customHeight="1" x14ac:dyDescent="0.2">
      <c r="A21" s="162">
        <v>9</v>
      </c>
      <c r="B21" s="164" t="str">
        <f>'Zoznam tímov a pretekárov'!A19</f>
        <v>Galanta Sensas</v>
      </c>
      <c r="C21" s="154" t="s">
        <v>188</v>
      </c>
      <c r="D21" s="155"/>
      <c r="E21" s="81"/>
      <c r="F21" s="154" t="s">
        <v>60</v>
      </c>
      <c r="G21" s="155"/>
      <c r="H21" s="81"/>
      <c r="I21" s="154" t="s">
        <v>190</v>
      </c>
      <c r="J21" s="155"/>
      <c r="K21" s="81"/>
      <c r="L21" s="154" t="s">
        <v>189</v>
      </c>
      <c r="M21" s="155"/>
      <c r="N21" s="81"/>
      <c r="O21" s="156">
        <f>SUM(E22+H22+K22+N22)</f>
        <v>27</v>
      </c>
      <c r="P21" s="158">
        <f>SUM(D22+G22+J22+M22)</f>
        <v>9040</v>
      </c>
      <c r="Q21" s="194">
        <f>AD14</f>
        <v>4</v>
      </c>
      <c r="T21" s="217">
        <f>O21+'12 družstiev Pretek č. 1'!O21</f>
        <v>44</v>
      </c>
      <c r="U21" s="219">
        <f>P21+'12 družstiev Pretek č. 1'!P21</f>
        <v>21460</v>
      </c>
      <c r="V21" s="221">
        <f>AZ14</f>
        <v>3</v>
      </c>
      <c r="AF21" s="10"/>
    </row>
    <row r="22" spans="1:52" ht="15.95" customHeight="1" thickBot="1" x14ac:dyDescent="0.25">
      <c r="A22" s="163"/>
      <c r="B22" s="165"/>
      <c r="C22" s="27">
        <v>3</v>
      </c>
      <c r="D22" s="28">
        <v>5400</v>
      </c>
      <c r="E22" s="32">
        <f>IF(ISBLANK(D22),0,IF(ISBLANK(C21),0,IF(E21 = "D",MAX($A$5:$A$30) + 1,AH14)))</f>
        <v>3</v>
      </c>
      <c r="F22" s="27">
        <v>13</v>
      </c>
      <c r="G22" s="28">
        <v>540</v>
      </c>
      <c r="H22" s="32">
        <f>IF(ISBLANK(G22),0,IF(ISBLANK(F21),0,IF(H21 = "D",MAX($A$5:$A$30) + 1,AL14)))</f>
        <v>13</v>
      </c>
      <c r="I22" s="27">
        <v>2</v>
      </c>
      <c r="J22" s="28">
        <v>1580</v>
      </c>
      <c r="K22" s="32">
        <f>IF(ISBLANK(J22),0,IF(ISBLANK(I21),0,IF(K21 = "D",MAX($A$5:$A$30) + 1,AP14)))</f>
        <v>2</v>
      </c>
      <c r="L22" s="85">
        <v>9</v>
      </c>
      <c r="M22" s="28">
        <v>1520</v>
      </c>
      <c r="N22" s="32">
        <f>IF(ISBLANK(M22),0,IF(ISBLANK(L21),0,IF(N21 = "D",MAX($A$5:$A$30) + 1,AT14)))</f>
        <v>9</v>
      </c>
      <c r="O22" s="157"/>
      <c r="P22" s="159"/>
      <c r="Q22" s="195"/>
      <c r="T22" s="218"/>
      <c r="U22" s="220"/>
      <c r="V22" s="222"/>
      <c r="AF22" s="10"/>
    </row>
    <row r="23" spans="1:52" ht="15.95" customHeight="1" x14ac:dyDescent="0.2">
      <c r="A23" s="169">
        <v>10</v>
      </c>
      <c r="B23" s="164" t="str">
        <f>'Zoznam tímov a pretekárov'!A21</f>
        <v>Považská Bystrica Browning</v>
      </c>
      <c r="C23" s="154" t="s">
        <v>76</v>
      </c>
      <c r="D23" s="155"/>
      <c r="E23" s="81"/>
      <c r="F23" s="154" t="s">
        <v>65</v>
      </c>
      <c r="G23" s="155"/>
      <c r="H23" s="81"/>
      <c r="I23" s="154" t="s">
        <v>192</v>
      </c>
      <c r="J23" s="155"/>
      <c r="K23" s="81"/>
      <c r="L23" s="154" t="s">
        <v>75</v>
      </c>
      <c r="M23" s="155"/>
      <c r="N23" s="81"/>
      <c r="O23" s="156">
        <f>SUM(E24+H24+K24+N24)</f>
        <v>16</v>
      </c>
      <c r="P23" s="158">
        <f>SUM(D24+G24+J24+M24)</f>
        <v>13580</v>
      </c>
      <c r="Q23" s="194">
        <f>AD15</f>
        <v>1</v>
      </c>
      <c r="T23" s="217">
        <f>O23+'12 družstiev Pretek č. 1'!O23</f>
        <v>39.5</v>
      </c>
      <c r="U23" s="219">
        <f>P23+'12 družstiev Pretek č. 1'!P23</f>
        <v>23900</v>
      </c>
      <c r="V23" s="221">
        <f>AZ15</f>
        <v>2</v>
      </c>
      <c r="AF23" s="10"/>
    </row>
    <row r="24" spans="1:52" ht="15.95" customHeight="1" thickBot="1" x14ac:dyDescent="0.25">
      <c r="A24" s="169"/>
      <c r="B24" s="165"/>
      <c r="C24" s="85">
        <v>1</v>
      </c>
      <c r="D24" s="28">
        <v>8900</v>
      </c>
      <c r="E24" s="32">
        <f>IF(ISBLANK(D24),0,IF(ISBLANK(C23),0,IF(E23 = "D",MAX($A$5:$A$30) + 1,AH15)))</f>
        <v>1</v>
      </c>
      <c r="F24" s="27">
        <v>11</v>
      </c>
      <c r="G24" s="28">
        <v>1820</v>
      </c>
      <c r="H24" s="32">
        <f>IF(ISBLANK(G24),0,IF(ISBLANK(F23),0,IF(H23 = "D",MAX($A$5:$A$30) + 1,AL15)))</f>
        <v>4</v>
      </c>
      <c r="I24" s="27">
        <v>14</v>
      </c>
      <c r="J24" s="28">
        <v>1280</v>
      </c>
      <c r="K24" s="32">
        <f>IF(ISBLANK(J24),0,IF(ISBLANK(I23),0,IF(K23 = "D",MAX($A$5:$A$30) + 1,AP15)))</f>
        <v>3</v>
      </c>
      <c r="L24" s="27">
        <v>10</v>
      </c>
      <c r="M24" s="28">
        <v>1580</v>
      </c>
      <c r="N24" s="32">
        <f>IF(ISBLANK(M24),0,IF(ISBLANK(L23),0,IF(N23 = "D",MAX($A$5:$A$30) + 1,AT15)))</f>
        <v>8</v>
      </c>
      <c r="O24" s="157"/>
      <c r="P24" s="159"/>
      <c r="Q24" s="195"/>
      <c r="T24" s="218"/>
      <c r="U24" s="220"/>
      <c r="V24" s="222"/>
      <c r="AF24" s="10"/>
    </row>
    <row r="25" spans="1:52" ht="15.95" customHeight="1" x14ac:dyDescent="0.2">
      <c r="A25" s="162">
        <v>11</v>
      </c>
      <c r="B25" s="164" t="str">
        <f>'Zoznam tímov a pretekárov'!A23</f>
        <v>Hlohovec Browning</v>
      </c>
      <c r="C25" s="154" t="s">
        <v>64</v>
      </c>
      <c r="D25" s="155"/>
      <c r="E25" s="81"/>
      <c r="F25" s="154" t="s">
        <v>62</v>
      </c>
      <c r="G25" s="155"/>
      <c r="H25" s="81"/>
      <c r="I25" s="154" t="s">
        <v>63</v>
      </c>
      <c r="J25" s="155"/>
      <c r="K25" s="81"/>
      <c r="L25" s="154" t="s">
        <v>193</v>
      </c>
      <c r="M25" s="155"/>
      <c r="N25" s="81"/>
      <c r="O25" s="156">
        <f>SUM(E26+H26+K26+N26)</f>
        <v>33.5</v>
      </c>
      <c r="P25" s="158">
        <f>SUM(D26+G26+J26+M26)</f>
        <v>8120</v>
      </c>
      <c r="Q25" s="194">
        <f>AD16</f>
        <v>9</v>
      </c>
      <c r="T25" s="217">
        <f>O25+'12 družstiev Pretek č. 1'!O25</f>
        <v>57.5</v>
      </c>
      <c r="U25" s="219">
        <f>P25+'12 družstiev Pretek č. 1'!P25</f>
        <v>24200</v>
      </c>
      <c r="V25" s="221">
        <f>AZ16</f>
        <v>5</v>
      </c>
      <c r="AF25" s="10"/>
    </row>
    <row r="26" spans="1:52" ht="15.95" customHeight="1" thickBot="1" x14ac:dyDescent="0.25">
      <c r="A26" s="163"/>
      <c r="B26" s="165"/>
      <c r="C26" s="27">
        <v>5</v>
      </c>
      <c r="D26" s="28">
        <v>5540</v>
      </c>
      <c r="E26" s="32">
        <f>IF(ISBLANK(D26),0,IF(ISBLANK(C25),0,IF(E25 = "D",MAX($A$5:$A$30) + 1,AH16)))</f>
        <v>2</v>
      </c>
      <c r="F26" s="27">
        <v>2</v>
      </c>
      <c r="G26" s="28">
        <v>1380</v>
      </c>
      <c r="H26" s="32">
        <f>IF(ISBLANK(G26),0,IF(ISBLANK(F25),0,IF(H25 = "D",MAX($A$5:$A$30) + 1,AL16)))</f>
        <v>8.5</v>
      </c>
      <c r="I26" s="27">
        <v>4</v>
      </c>
      <c r="J26" s="28">
        <v>1040</v>
      </c>
      <c r="K26" s="32">
        <f>IF(ISBLANK(J26),0,IF(ISBLANK(I25),0,IF(K25 = "D",MAX($A$5:$A$30) + 1,AP16)))</f>
        <v>8</v>
      </c>
      <c r="L26" s="85">
        <v>1</v>
      </c>
      <c r="M26" s="28">
        <v>160</v>
      </c>
      <c r="N26" s="32">
        <f>IF(ISBLANK(M26),0,IF(ISBLANK(L25),0,IF(N25 = "D",MAX($A$5:$A$30) + 1,AT16)))</f>
        <v>15</v>
      </c>
      <c r="O26" s="157"/>
      <c r="P26" s="159"/>
      <c r="Q26" s="195"/>
      <c r="T26" s="218"/>
      <c r="U26" s="220"/>
      <c r="V26" s="222"/>
      <c r="AF26" s="10"/>
      <c r="AP26" s="21" t="s">
        <v>26</v>
      </c>
      <c r="AQ26" s="9" t="str">
        <f>IF(C5 = "D","0"," ")</f>
        <v xml:space="preserve"> </v>
      </c>
    </row>
    <row r="27" spans="1:52" ht="15.95" customHeight="1" x14ac:dyDescent="0.2">
      <c r="A27" s="162">
        <v>12</v>
      </c>
      <c r="B27" s="164" t="str">
        <f>'Zoznam tímov a pretekárov'!A25</f>
        <v>Galanta Masterfish</v>
      </c>
      <c r="C27" s="154" t="s">
        <v>129</v>
      </c>
      <c r="D27" s="155"/>
      <c r="E27" s="81"/>
      <c r="F27" s="154" t="s">
        <v>130</v>
      </c>
      <c r="G27" s="155"/>
      <c r="H27" s="81"/>
      <c r="I27" s="154" t="s">
        <v>40</v>
      </c>
      <c r="J27" s="155"/>
      <c r="K27" s="81"/>
      <c r="L27" s="154" t="s">
        <v>111</v>
      </c>
      <c r="M27" s="155"/>
      <c r="N27" s="81"/>
      <c r="O27" s="156">
        <f>SUM(E28+H28+K28+N28)</f>
        <v>41</v>
      </c>
      <c r="P27" s="158">
        <f>SUM(D28+G28+J28+M28)</f>
        <v>5540</v>
      </c>
      <c r="Q27" s="194">
        <f>AD17</f>
        <v>11</v>
      </c>
      <c r="T27" s="217">
        <f>O27+'12 družstiev Pretek č. 1'!O27</f>
        <v>62</v>
      </c>
      <c r="U27" s="219">
        <f>P27+'12 družstiev Pretek č. 1'!P27</f>
        <v>16580</v>
      </c>
      <c r="V27" s="221">
        <f>AZ17</f>
        <v>6</v>
      </c>
      <c r="AF27" s="10"/>
      <c r="AP27" s="21" t="s">
        <v>27</v>
      </c>
    </row>
    <row r="28" spans="1:52" ht="15.95" customHeight="1" thickBot="1" x14ac:dyDescent="0.25">
      <c r="A28" s="163"/>
      <c r="B28" s="165"/>
      <c r="C28" s="27">
        <v>6</v>
      </c>
      <c r="D28" s="28">
        <v>3320</v>
      </c>
      <c r="E28" s="32">
        <f>IF(ISBLANK(D28),0,IF(ISBLANK(C27),0,IF(E27 = "D",MAX($A$5:$A$30) + 1,AH17)))</f>
        <v>7</v>
      </c>
      <c r="F28" s="27">
        <v>8</v>
      </c>
      <c r="G28" s="28">
        <v>1080</v>
      </c>
      <c r="H28" s="32">
        <f>IF(ISBLANK(G28),0,IF(ISBLANK(F27),0,IF(H27 = "D",MAX($A$5:$A$30) + 1,AL17)))</f>
        <v>11</v>
      </c>
      <c r="I28" s="27">
        <v>1</v>
      </c>
      <c r="J28" s="28">
        <v>800</v>
      </c>
      <c r="K28" s="32">
        <f>IF(ISBLANK(J28),0,IF(ISBLANK(I27),0,IF(K27 = "D",MAX($A$5:$A$30) + 1,AP17)))</f>
        <v>9</v>
      </c>
      <c r="L28" s="27">
        <v>4</v>
      </c>
      <c r="M28" s="28">
        <v>340</v>
      </c>
      <c r="N28" s="32">
        <f>IF(ISBLANK(M28),0,IF(ISBLANK(L27),0,IF(N27 = "D",MAX($A$5:$A$30) + 1,AT17)))</f>
        <v>14</v>
      </c>
      <c r="O28" s="157"/>
      <c r="P28" s="159"/>
      <c r="Q28" s="195"/>
      <c r="T28" s="218"/>
      <c r="U28" s="220"/>
      <c r="V28" s="222"/>
      <c r="AF28" s="10"/>
    </row>
    <row r="29" spans="1:52" ht="15.95" customHeight="1" x14ac:dyDescent="0.2">
      <c r="A29" s="162">
        <v>13</v>
      </c>
      <c r="B29" s="164" t="str">
        <f>'Zoznam tímov a pretekárov'!A27</f>
        <v>Jednotlivci I</v>
      </c>
      <c r="C29" s="154" t="s">
        <v>198</v>
      </c>
      <c r="D29" s="155"/>
      <c r="E29" s="81"/>
      <c r="F29" s="154" t="s">
        <v>195</v>
      </c>
      <c r="G29" s="155"/>
      <c r="H29" s="81"/>
      <c r="I29" s="154" t="s">
        <v>197</v>
      </c>
      <c r="J29" s="155"/>
      <c r="K29" s="81"/>
      <c r="L29" s="154" t="s">
        <v>196</v>
      </c>
      <c r="M29" s="155"/>
      <c r="N29" s="81"/>
      <c r="O29" s="156">
        <v>99</v>
      </c>
      <c r="P29" s="158">
        <v>0</v>
      </c>
      <c r="Q29" s="194">
        <v>99</v>
      </c>
      <c r="T29" s="190"/>
      <c r="U29" s="192"/>
      <c r="V29" s="193"/>
      <c r="AF29" s="10"/>
    </row>
    <row r="30" spans="1:52" ht="15.95" customHeight="1" thickBot="1" x14ac:dyDescent="0.25">
      <c r="A30" s="163"/>
      <c r="B30" s="165"/>
      <c r="C30" s="27">
        <v>7</v>
      </c>
      <c r="D30" s="28">
        <v>3340</v>
      </c>
      <c r="E30" s="32">
        <f>IF(ISBLANK(D30),0,IF(ISBLANK(C29),0,IF(E29 = "D",MAX($A$5:$A$30) + 1,AH18)))</f>
        <v>6</v>
      </c>
      <c r="F30" s="27">
        <v>7</v>
      </c>
      <c r="G30" s="28">
        <v>1720</v>
      </c>
      <c r="H30" s="32">
        <f>IF(ISBLANK(G30),0,IF(ISBLANK(F29),0,IF(H29 = "D",MAX($A$5:$A$30) + 1,AL18)))</f>
        <v>6</v>
      </c>
      <c r="I30" s="27">
        <v>9</v>
      </c>
      <c r="J30" s="28">
        <v>200</v>
      </c>
      <c r="K30" s="32">
        <f>IF(ISBLANK(J30),0,IF(ISBLANK(I29),0,IF(K29 = "D",MAX($A$5:$A$30) + 1,AP18)))</f>
        <v>13</v>
      </c>
      <c r="L30" s="27">
        <v>5</v>
      </c>
      <c r="M30" s="28">
        <v>1900</v>
      </c>
      <c r="N30" s="32">
        <f>IF(ISBLANK(M30),0,IF(ISBLANK(L29),0,IF(N29 = "D",MAX($A$5:$A$30) + 1,AT18)))</f>
        <v>5</v>
      </c>
      <c r="O30" s="157"/>
      <c r="P30" s="159"/>
      <c r="Q30" s="195"/>
      <c r="T30" s="191"/>
      <c r="U30" s="192"/>
      <c r="V30" s="193"/>
      <c r="AF30" s="10"/>
    </row>
    <row r="31" spans="1:52" ht="15.95" customHeight="1" x14ac:dyDescent="0.2">
      <c r="A31" s="162">
        <v>14</v>
      </c>
      <c r="B31" s="164" t="str">
        <f>'Zoznam tímov a pretekárov'!A29</f>
        <v>Jednotlivci II</v>
      </c>
      <c r="C31" s="154" t="s">
        <v>199</v>
      </c>
      <c r="D31" s="155"/>
      <c r="E31" s="81"/>
      <c r="F31" s="154" t="s">
        <v>56</v>
      </c>
      <c r="G31" s="155"/>
      <c r="H31" s="81"/>
      <c r="I31" s="154" t="s">
        <v>200</v>
      </c>
      <c r="J31" s="155"/>
      <c r="K31" s="81"/>
      <c r="L31" s="154" t="s">
        <v>96</v>
      </c>
      <c r="M31" s="155"/>
      <c r="N31" s="81"/>
      <c r="O31" s="156">
        <v>99</v>
      </c>
      <c r="P31" s="158">
        <v>0</v>
      </c>
      <c r="Q31" s="194">
        <v>99</v>
      </c>
      <c r="T31" s="190"/>
      <c r="U31" s="192"/>
      <c r="V31" s="193"/>
      <c r="AF31" s="10"/>
    </row>
    <row r="32" spans="1:52" ht="15.95" customHeight="1" thickBot="1" x14ac:dyDescent="0.25">
      <c r="A32" s="163"/>
      <c r="B32" s="165"/>
      <c r="C32" s="27">
        <v>10</v>
      </c>
      <c r="D32" s="28">
        <v>1020</v>
      </c>
      <c r="E32" s="32">
        <f>IF(ISBLANK(D32),0,IF(ISBLANK(C31),0,IF(E31 = "D",MAX($A$5:$A$30) + 1,AH19)))</f>
        <v>14</v>
      </c>
      <c r="F32" s="27">
        <v>6</v>
      </c>
      <c r="G32" s="28">
        <v>1740</v>
      </c>
      <c r="H32" s="32">
        <f>IF(ISBLANK(G32),0,IF(ISBLANK(F31),0,IF(H31 = "D",MAX($A$5:$A$30) + 1,AL19)))</f>
        <v>5</v>
      </c>
      <c r="I32" s="27">
        <v>11</v>
      </c>
      <c r="J32" s="28">
        <v>1140</v>
      </c>
      <c r="K32" s="32">
        <f>IF(ISBLANK(J32),0,IF(ISBLANK(I31),0,IF(K31 = "D",MAX($A$5:$A$30) + 1,AP19)))</f>
        <v>6.5</v>
      </c>
      <c r="L32" s="27">
        <v>12</v>
      </c>
      <c r="M32" s="28">
        <v>1940</v>
      </c>
      <c r="N32" s="32">
        <f>IF(ISBLANK(M32),0,IF(ISBLANK(L31),0,IF(N31 = "D",MAX($A$5:$A$30) + 1,AT19)))</f>
        <v>4</v>
      </c>
      <c r="O32" s="157"/>
      <c r="P32" s="159"/>
      <c r="Q32" s="195"/>
      <c r="T32" s="191"/>
      <c r="U32" s="192"/>
      <c r="V32" s="193"/>
      <c r="AF32" s="10"/>
    </row>
    <row r="33" spans="1:32" ht="15.95" customHeight="1" x14ac:dyDescent="0.2">
      <c r="A33" s="162">
        <v>15</v>
      </c>
      <c r="B33" s="164" t="str">
        <f>'Zoznam tímov a pretekárov'!A31</f>
        <v>Jednotlivci III</v>
      </c>
      <c r="C33" s="154" t="s">
        <v>202</v>
      </c>
      <c r="D33" s="155"/>
      <c r="E33" s="81"/>
      <c r="F33" s="154" t="s">
        <v>203</v>
      </c>
      <c r="G33" s="155"/>
      <c r="H33" s="81"/>
      <c r="I33" s="154" t="s">
        <v>204</v>
      </c>
      <c r="J33" s="155"/>
      <c r="K33" s="81"/>
      <c r="L33" s="154" t="s">
        <v>201</v>
      </c>
      <c r="M33" s="155"/>
      <c r="N33" s="81"/>
      <c r="O33" s="156">
        <v>99</v>
      </c>
      <c r="P33" s="158">
        <v>0</v>
      </c>
      <c r="Q33" s="194">
        <v>99</v>
      </c>
      <c r="T33" s="190"/>
      <c r="U33" s="192"/>
      <c r="V33" s="193"/>
      <c r="AF33" s="10"/>
    </row>
    <row r="34" spans="1:32" ht="15.95" customHeight="1" thickBot="1" x14ac:dyDescent="0.25">
      <c r="A34" s="163"/>
      <c r="B34" s="165"/>
      <c r="C34" s="27"/>
      <c r="D34" s="28">
        <v>-1</v>
      </c>
      <c r="E34" s="32">
        <f>IF(ISBLANK(D34),0,IF(ISBLANK(C33),0,IF(E33 = "D",MAX($A$5:$A$30) + 1,AH20)))</f>
        <v>15</v>
      </c>
      <c r="F34" s="27"/>
      <c r="G34" s="28">
        <v>-1</v>
      </c>
      <c r="H34" s="32">
        <f>IF(ISBLANK(G34),0,IF(ISBLANK(F33),0,IF(H33 = "D",MAX($A$5:$A$30) + 1,AL20)))</f>
        <v>15</v>
      </c>
      <c r="I34" s="27"/>
      <c r="J34" s="28">
        <v>-1</v>
      </c>
      <c r="K34" s="32">
        <f>IF(ISBLANK(J34),0,IF(ISBLANK(I33),0,IF(K33 = "D",MAX($A$5:$A$30) + 1,AP20)))</f>
        <v>15</v>
      </c>
      <c r="L34" s="27">
        <v>8</v>
      </c>
      <c r="M34" s="28">
        <v>1660</v>
      </c>
      <c r="N34" s="32">
        <f>IF(ISBLANK(M34),0,IF(ISBLANK(L33),0,IF(N33 = "D",MAX($A$5:$A$30) + 1,AT20)))</f>
        <v>7</v>
      </c>
      <c r="O34" s="157"/>
      <c r="P34" s="159"/>
      <c r="Q34" s="195"/>
      <c r="T34" s="191"/>
      <c r="U34" s="192"/>
      <c r="V34" s="193"/>
      <c r="AF34" s="10"/>
    </row>
    <row r="35" spans="1:32" ht="15.95" customHeight="1" x14ac:dyDescent="0.25">
      <c r="A35" s="170" t="s">
        <v>210</v>
      </c>
      <c r="B35" s="170"/>
      <c r="C35" s="170"/>
      <c r="D35" s="170"/>
      <c r="E35" s="170"/>
      <c r="F35" s="170"/>
      <c r="G35" s="170"/>
      <c r="H35" s="170"/>
      <c r="I35" s="170"/>
      <c r="J35" s="170"/>
      <c r="K35" s="170"/>
      <c r="L35" s="170"/>
      <c r="M35" s="170"/>
      <c r="N35" s="170"/>
      <c r="O35" s="170"/>
      <c r="P35" s="170"/>
      <c r="Q35" s="170"/>
      <c r="R35" s="89"/>
      <c r="S35" s="89"/>
    </row>
  </sheetData>
  <sheetProtection selectLockedCells="1"/>
  <mergeCells count="231">
    <mergeCell ref="T29:T30"/>
    <mergeCell ref="U29:U30"/>
    <mergeCell ref="V29:V30"/>
    <mergeCell ref="C29:D29"/>
    <mergeCell ref="F29:G29"/>
    <mergeCell ref="I29:J29"/>
    <mergeCell ref="L29:M29"/>
    <mergeCell ref="A29:A30"/>
    <mergeCell ref="B29:B30"/>
    <mergeCell ref="O29:O30"/>
    <mergeCell ref="P29:P30"/>
    <mergeCell ref="Q29:Q30"/>
    <mergeCell ref="V15:V16"/>
    <mergeCell ref="T25:T26"/>
    <mergeCell ref="U25:U26"/>
    <mergeCell ref="V25:V26"/>
    <mergeCell ref="T27:T28"/>
    <mergeCell ref="U27:U28"/>
    <mergeCell ref="V27:V28"/>
    <mergeCell ref="T21:T22"/>
    <mergeCell ref="U21:U22"/>
    <mergeCell ref="V21:V22"/>
    <mergeCell ref="T23:T24"/>
    <mergeCell ref="U23:U24"/>
    <mergeCell ref="V23:V24"/>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T9:T10"/>
    <mergeCell ref="U9:U10"/>
    <mergeCell ref="V9:V10"/>
    <mergeCell ref="T11:T12"/>
    <mergeCell ref="Q25:Q26"/>
    <mergeCell ref="A27:A28"/>
    <mergeCell ref="B27:B28"/>
    <mergeCell ref="C27:D27"/>
    <mergeCell ref="F27:G27"/>
    <mergeCell ref="I27:J27"/>
    <mergeCell ref="L27:M27"/>
    <mergeCell ref="T17:T18"/>
    <mergeCell ref="U17:U18"/>
    <mergeCell ref="V17:V18"/>
    <mergeCell ref="T19:T20"/>
    <mergeCell ref="U19:U20"/>
    <mergeCell ref="V19:V20"/>
    <mergeCell ref="U11:U12"/>
    <mergeCell ref="V11:V12"/>
    <mergeCell ref="T13:T14"/>
    <mergeCell ref="U13:U14"/>
    <mergeCell ref="V13:V14"/>
    <mergeCell ref="T15:T16"/>
    <mergeCell ref="U15:U16"/>
    <mergeCell ref="AI2:AI4"/>
    <mergeCell ref="X2:X4"/>
    <mergeCell ref="Y2:Y4"/>
    <mergeCell ref="Z2:Z4"/>
    <mergeCell ref="AA2:AA4"/>
    <mergeCell ref="AB2:AB4"/>
    <mergeCell ref="AC2:AC4"/>
    <mergeCell ref="T1:V1"/>
    <mergeCell ref="T2:T4"/>
    <mergeCell ref="U2:U4"/>
    <mergeCell ref="V2:V4"/>
    <mergeCell ref="W2:W4"/>
    <mergeCell ref="O27:O28"/>
    <mergeCell ref="P27:P28"/>
    <mergeCell ref="Q27:Q28"/>
    <mergeCell ref="P23:P24"/>
    <mergeCell ref="Q23:Q24"/>
    <mergeCell ref="A25:A26"/>
    <mergeCell ref="B25:B26"/>
    <mergeCell ref="C25:D25"/>
    <mergeCell ref="F25:G25"/>
    <mergeCell ref="I25:J25"/>
    <mergeCell ref="L25:M25"/>
    <mergeCell ref="O25:O26"/>
    <mergeCell ref="P25:P26"/>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B13:B14"/>
    <mergeCell ref="C13:D13"/>
    <mergeCell ref="F13:G13"/>
    <mergeCell ref="I13:J13"/>
    <mergeCell ref="L13:M13"/>
    <mergeCell ref="P15:P16"/>
    <mergeCell ref="Q15:Q16"/>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31:Q32"/>
    <mergeCell ref="A1:B1"/>
    <mergeCell ref="C1:Q1"/>
    <mergeCell ref="A2:A4"/>
    <mergeCell ref="B2:B4"/>
    <mergeCell ref="C2:E2"/>
    <mergeCell ref="F2:H2"/>
    <mergeCell ref="I2:K2"/>
    <mergeCell ref="L2:N2"/>
    <mergeCell ref="O2:O4"/>
    <mergeCell ref="P2:P4"/>
    <mergeCell ref="Q2:Q4"/>
    <mergeCell ref="C3:E3"/>
    <mergeCell ref="F3:H3"/>
    <mergeCell ref="I3:K3"/>
    <mergeCell ref="L3:N3"/>
    <mergeCell ref="A5:A6"/>
    <mergeCell ref="B5:B6"/>
    <mergeCell ref="C5:D5"/>
    <mergeCell ref="F5:G5"/>
    <mergeCell ref="I5:J5"/>
    <mergeCell ref="A9:A10"/>
    <mergeCell ref="B9:B10"/>
    <mergeCell ref="C9:D9"/>
    <mergeCell ref="A35:Q35"/>
    <mergeCell ref="T31:T32"/>
    <mergeCell ref="U31:U32"/>
    <mergeCell ref="V31:V32"/>
    <mergeCell ref="T33:T34"/>
    <mergeCell ref="U33:U34"/>
    <mergeCell ref="V33:V34"/>
    <mergeCell ref="A33:A34"/>
    <mergeCell ref="B33:B34"/>
    <mergeCell ref="C33:D33"/>
    <mergeCell ref="F33:G33"/>
    <mergeCell ref="I33:J33"/>
    <mergeCell ref="L33:M33"/>
    <mergeCell ref="O33:O34"/>
    <mergeCell ref="P33:P34"/>
    <mergeCell ref="Q33:Q34"/>
    <mergeCell ref="A31:A32"/>
    <mergeCell ref="B31:B32"/>
    <mergeCell ref="C31:D31"/>
    <mergeCell ref="F31:G31"/>
    <mergeCell ref="I31:J31"/>
    <mergeCell ref="L31:M31"/>
    <mergeCell ref="O31:O32"/>
    <mergeCell ref="P31:P32"/>
  </mergeCells>
  <conditionalFormatting sqref="H31">
    <cfRule type="containsBlanks" dxfId="191" priority="32">
      <formula>LEN(TRIM(H31))=0</formula>
    </cfRule>
  </conditionalFormatting>
  <conditionalFormatting sqref="E31">
    <cfRule type="containsBlanks" dxfId="190" priority="37">
      <formula>LEN(TRIM(E31))=0</formula>
    </cfRule>
  </conditionalFormatting>
  <conditionalFormatting sqref="C32:D32 L32:M32 K31 N31 F32:G32 I32:J32">
    <cfRule type="containsBlanks" dxfId="189" priority="41">
      <formula>LEN(TRIM(C31))=0</formula>
    </cfRule>
  </conditionalFormatting>
  <conditionalFormatting sqref="C31">
    <cfRule type="containsBlanks" dxfId="188" priority="42">
      <formula>LEN(TRIM(C31))=0</formula>
    </cfRule>
  </conditionalFormatting>
  <conditionalFormatting sqref="F31">
    <cfRule type="containsBlanks" dxfId="187" priority="43">
      <formula>LEN(TRIM(F31))=0</formula>
    </cfRule>
  </conditionalFormatting>
  <conditionalFormatting sqref="I31">
    <cfRule type="containsBlanks" dxfId="186" priority="44">
      <formula>LEN(TRIM(I31))=0</formula>
    </cfRule>
  </conditionalFormatting>
  <conditionalFormatting sqref="L31">
    <cfRule type="containsBlanks" dxfId="185" priority="45">
      <formula>LEN(TRIM(L31))=0</formula>
    </cfRule>
  </conditionalFormatting>
  <conditionalFormatting sqref="C34:D34 L34:M34 K33 N33 F34:G34 I34:J34">
    <cfRule type="containsBlanks" dxfId="184" priority="19">
      <formula>LEN(TRIM(C33))=0</formula>
    </cfRule>
  </conditionalFormatting>
  <conditionalFormatting sqref="C33">
    <cfRule type="containsBlanks" dxfId="183" priority="20">
      <formula>LEN(TRIM(C33))=0</formula>
    </cfRule>
  </conditionalFormatting>
  <conditionalFormatting sqref="F33">
    <cfRule type="containsBlanks" dxfId="182" priority="21">
      <formula>LEN(TRIM(F33))=0</formula>
    </cfRule>
  </conditionalFormatting>
  <conditionalFormatting sqref="I33">
    <cfRule type="containsBlanks" dxfId="181" priority="22">
      <formula>LEN(TRIM(I33))=0</formula>
    </cfRule>
  </conditionalFormatting>
  <conditionalFormatting sqref="L33">
    <cfRule type="containsBlanks" dxfId="180" priority="23">
      <formula>LEN(TRIM(L33))=0</formula>
    </cfRule>
  </conditionalFormatting>
  <conditionalFormatting sqref="E33">
    <cfRule type="containsBlanks" dxfId="179" priority="15">
      <formula>LEN(TRIM(E33))=0</formula>
    </cfRule>
  </conditionalFormatting>
  <conditionalFormatting sqref="H33">
    <cfRule type="containsBlanks" dxfId="178" priority="10">
      <formula>LEN(TRIM(H33))=0</formula>
    </cfRule>
  </conditionalFormatting>
  <conditionalFormatting sqref="E34">
    <cfRule type="containsBlanks" dxfId="177" priority="5">
      <formula>LEN(TRIM(E34))=0</formula>
    </cfRule>
  </conditionalFormatting>
  <conditionalFormatting sqref="H34">
    <cfRule type="containsBlanks" dxfId="176" priority="4">
      <formula>LEN(TRIM(H34))=0</formula>
    </cfRule>
  </conditionalFormatting>
  <conditionalFormatting sqref="K34">
    <cfRule type="containsBlanks" dxfId="175" priority="3">
      <formula>LEN(TRIM(K34))=0</formula>
    </cfRule>
  </conditionalFormatting>
  <conditionalFormatting sqref="N34">
    <cfRule type="containsBlanks" dxfId="174" priority="2">
      <formula>LEN(TRIM(N34))=0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29 C30 D30 E29 F29 H29 F30 G30 I29 K29 I30 J30 L29:M30 N29 C31:D32 E31 F31:G32 H31 I31:J32 K31 L31:M32 N31 C33:D34 E33 F33:G34 H33 I33:J34 K33 L33:M34 N33">
    <cfRule type="containsBlanks" dxfId="173" priority="116">
      <formula>LEN(TRIM(C5))=0</formula>
    </cfRule>
  </conditionalFormatting>
  <conditionalFormatting sqref="F5">
    <cfRule type="containsBlanks" dxfId="172" priority="117">
      <formula>LEN(TRIM(F5))=0</formula>
    </cfRule>
  </conditionalFormatting>
  <conditionalFormatting sqref="L5">
    <cfRule type="containsBlanks" dxfId="171" priority="118">
      <formula>LEN(TRIM(L5))=0</formula>
    </cfRule>
  </conditionalFormatting>
  <conditionalFormatting sqref="I5">
    <cfRule type="containsBlanks" dxfId="170" priority="119">
      <formula>LEN(TRIM(I5))=0</formula>
    </cfRule>
  </conditionalFormatting>
  <conditionalFormatting sqref="C7">
    <cfRule type="containsBlanks" dxfId="169" priority="120">
      <formula>LEN(TRIM(C7))=0</formula>
    </cfRule>
  </conditionalFormatting>
  <conditionalFormatting sqref="F7">
    <cfRule type="containsBlanks" dxfId="168" priority="121">
      <formula>LEN(TRIM(F7))=0</formula>
    </cfRule>
  </conditionalFormatting>
  <conditionalFormatting sqref="I7">
    <cfRule type="containsBlanks" dxfId="167" priority="122">
      <formula>LEN(TRIM(I7))=0</formula>
    </cfRule>
  </conditionalFormatting>
  <conditionalFormatting sqref="L7">
    <cfRule type="containsBlanks" dxfId="166" priority="123">
      <formula>LEN(TRIM(L7))=0</formula>
    </cfRule>
  </conditionalFormatting>
  <conditionalFormatting sqref="C9">
    <cfRule type="containsBlanks" dxfId="165" priority="124">
      <formula>LEN(TRIM(C9))=0</formula>
    </cfRule>
  </conditionalFormatting>
  <conditionalFormatting sqref="F9">
    <cfRule type="containsBlanks" dxfId="164" priority="125">
      <formula>LEN(TRIM(F9))=0</formula>
    </cfRule>
  </conditionalFormatting>
  <conditionalFormatting sqref="I9">
    <cfRule type="containsBlanks" dxfId="163" priority="126">
      <formula>LEN(TRIM(I9))=0</formula>
    </cfRule>
  </conditionalFormatting>
  <conditionalFormatting sqref="L9">
    <cfRule type="containsBlanks" dxfId="162" priority="127">
      <formula>LEN(TRIM(L9))=0</formula>
    </cfRule>
  </conditionalFormatting>
  <conditionalFormatting sqref="C11">
    <cfRule type="containsBlanks" dxfId="161" priority="128">
      <formula>LEN(TRIM(C11))=0</formula>
    </cfRule>
  </conditionalFormatting>
  <conditionalFormatting sqref="F11">
    <cfRule type="containsBlanks" dxfId="160" priority="129">
      <formula>LEN(TRIM(F11))=0</formula>
    </cfRule>
  </conditionalFormatting>
  <conditionalFormatting sqref="I11">
    <cfRule type="containsBlanks" dxfId="159" priority="130">
      <formula>LEN(TRIM(I11))=0</formula>
    </cfRule>
  </conditionalFormatting>
  <conditionalFormatting sqref="L11">
    <cfRule type="containsBlanks" dxfId="158" priority="131">
      <formula>LEN(TRIM(L11))=0</formula>
    </cfRule>
  </conditionalFormatting>
  <conditionalFormatting sqref="C13">
    <cfRule type="containsBlanks" dxfId="157" priority="132">
      <formula>LEN(TRIM(C13))=0</formula>
    </cfRule>
  </conditionalFormatting>
  <conditionalFormatting sqref="F13">
    <cfRule type="containsBlanks" dxfId="156" priority="133">
      <formula>LEN(TRIM(F13))=0</formula>
    </cfRule>
  </conditionalFormatting>
  <conditionalFormatting sqref="I13">
    <cfRule type="containsBlanks" dxfId="155" priority="134">
      <formula>LEN(TRIM(I13))=0</formula>
    </cfRule>
  </conditionalFormatting>
  <conditionalFormatting sqref="L13">
    <cfRule type="containsBlanks" dxfId="154" priority="135">
      <formula>LEN(TRIM(L13))=0</formula>
    </cfRule>
  </conditionalFormatting>
  <conditionalFormatting sqref="C15">
    <cfRule type="containsBlanks" dxfId="153" priority="136">
      <formula>LEN(TRIM(C15))=0</formula>
    </cfRule>
  </conditionalFormatting>
  <conditionalFormatting sqref="F15">
    <cfRule type="containsBlanks" dxfId="152" priority="137">
      <formula>LEN(TRIM(F15))=0</formula>
    </cfRule>
  </conditionalFormatting>
  <conditionalFormatting sqref="I15">
    <cfRule type="containsBlanks" dxfId="151" priority="138">
      <formula>LEN(TRIM(I15))=0</formula>
    </cfRule>
  </conditionalFormatting>
  <conditionalFormatting sqref="L15">
    <cfRule type="containsBlanks" dxfId="150" priority="139">
      <formula>LEN(TRIM(L15))=0</formula>
    </cfRule>
  </conditionalFormatting>
  <conditionalFormatting sqref="C17">
    <cfRule type="containsBlanks" dxfId="149" priority="140">
      <formula>LEN(TRIM(C17))=0</formula>
    </cfRule>
  </conditionalFormatting>
  <conditionalFormatting sqref="F17">
    <cfRule type="containsBlanks" dxfId="148" priority="141">
      <formula>LEN(TRIM(F17))=0</formula>
    </cfRule>
  </conditionalFormatting>
  <conditionalFormatting sqref="I17">
    <cfRule type="containsBlanks" dxfId="147" priority="142">
      <formula>LEN(TRIM(I17))=0</formula>
    </cfRule>
  </conditionalFormatting>
  <conditionalFormatting sqref="L17">
    <cfRule type="containsBlanks" dxfId="146" priority="143">
      <formula>LEN(TRIM(L17))=0</formula>
    </cfRule>
  </conditionalFormatting>
  <conditionalFormatting sqref="C19">
    <cfRule type="containsBlanks" dxfId="145" priority="144">
      <formula>LEN(TRIM(C19))=0</formula>
    </cfRule>
  </conditionalFormatting>
  <conditionalFormatting sqref="F19">
    <cfRule type="containsBlanks" dxfId="144" priority="145">
      <formula>LEN(TRIM(F19))=0</formula>
    </cfRule>
  </conditionalFormatting>
  <conditionalFormatting sqref="I19">
    <cfRule type="containsBlanks" dxfId="143" priority="146">
      <formula>LEN(TRIM(I19))=0</formula>
    </cfRule>
  </conditionalFormatting>
  <conditionalFormatting sqref="L19">
    <cfRule type="containsBlanks" dxfId="142" priority="147">
      <formula>LEN(TRIM(L19))=0</formula>
    </cfRule>
  </conditionalFormatting>
  <conditionalFormatting sqref="C21">
    <cfRule type="containsBlanks" dxfId="141" priority="148">
      <formula>LEN(TRIM(C21))=0</formula>
    </cfRule>
  </conditionalFormatting>
  <conditionalFormatting sqref="F21">
    <cfRule type="containsBlanks" dxfId="140" priority="149">
      <formula>LEN(TRIM(F21))=0</formula>
    </cfRule>
  </conditionalFormatting>
  <conditionalFormatting sqref="I21">
    <cfRule type="containsBlanks" dxfId="139" priority="150">
      <formula>LEN(TRIM(I21))=0</formula>
    </cfRule>
  </conditionalFormatting>
  <conditionalFormatting sqref="L21">
    <cfRule type="containsBlanks" dxfId="138" priority="151">
      <formula>LEN(TRIM(L21))=0</formula>
    </cfRule>
  </conditionalFormatting>
  <conditionalFormatting sqref="C23">
    <cfRule type="containsBlanks" dxfId="137" priority="152">
      <formula>LEN(TRIM(C23))=0</formula>
    </cfRule>
  </conditionalFormatting>
  <conditionalFormatting sqref="F23">
    <cfRule type="containsBlanks" dxfId="136" priority="153">
      <formula>LEN(TRIM(F23))=0</formula>
    </cfRule>
  </conditionalFormatting>
  <conditionalFormatting sqref="I23">
    <cfRule type="containsBlanks" dxfId="135" priority="154">
      <formula>LEN(TRIM(I23))=0</formula>
    </cfRule>
  </conditionalFormatting>
  <conditionalFormatting sqref="L23">
    <cfRule type="containsBlanks" dxfId="134" priority="155">
      <formula>LEN(TRIM(L23))=0</formula>
    </cfRule>
  </conditionalFormatting>
  <conditionalFormatting sqref="C25">
    <cfRule type="containsBlanks" dxfId="133" priority="156">
      <formula>LEN(TRIM(C25))=0</formula>
    </cfRule>
  </conditionalFormatting>
  <conditionalFormatting sqref="F25">
    <cfRule type="containsBlanks" dxfId="132" priority="157">
      <formula>LEN(TRIM(F25))=0</formula>
    </cfRule>
  </conditionalFormatting>
  <conditionalFormatting sqref="I25">
    <cfRule type="containsBlanks" dxfId="131" priority="158">
      <formula>LEN(TRIM(I25))=0</formula>
    </cfRule>
  </conditionalFormatting>
  <conditionalFormatting sqref="L25">
    <cfRule type="containsBlanks" dxfId="130" priority="159">
      <formula>LEN(TRIM(L25))=0</formula>
    </cfRule>
  </conditionalFormatting>
  <conditionalFormatting sqref="C27">
    <cfRule type="containsBlanks" dxfId="129" priority="160">
      <formula>LEN(TRIM(C27))=0</formula>
    </cfRule>
  </conditionalFormatting>
  <conditionalFormatting sqref="F27">
    <cfRule type="containsBlanks" dxfId="128" priority="161">
      <formula>LEN(TRIM(F27))=0</formula>
    </cfRule>
  </conditionalFormatting>
  <conditionalFormatting sqref="I27">
    <cfRule type="containsBlanks" dxfId="127" priority="162">
      <formula>LEN(TRIM(I27))=0</formula>
    </cfRule>
  </conditionalFormatting>
  <conditionalFormatting sqref="L27">
    <cfRule type="containsBlanks" dxfId="126" priority="163">
      <formula>LEN(TRIM(L27))=0</formula>
    </cfRule>
  </conditionalFormatting>
  <conditionalFormatting sqref="C30:D30 L30:M30 K29 N29 F30:G30 I30:J30">
    <cfRule type="containsBlanks" dxfId="125" priority="107">
      <formula>LEN(TRIM(C29))=0</formula>
    </cfRule>
  </conditionalFormatting>
  <conditionalFormatting sqref="C29">
    <cfRule type="containsBlanks" dxfId="124" priority="108">
      <formula>LEN(TRIM(C29))=0</formula>
    </cfRule>
  </conditionalFormatting>
  <conditionalFormatting sqref="F29">
    <cfRule type="containsBlanks" dxfId="123" priority="109">
      <formula>LEN(TRIM(F29))=0</formula>
    </cfRule>
  </conditionalFormatting>
  <conditionalFormatting sqref="I29">
    <cfRule type="containsBlanks" dxfId="122" priority="110">
      <formula>LEN(TRIM(I29))=0</formula>
    </cfRule>
  </conditionalFormatting>
  <conditionalFormatting sqref="L29">
    <cfRule type="containsBlanks" dxfId="121" priority="111">
      <formula>LEN(TRIM(L29))=0</formula>
    </cfRule>
  </conditionalFormatting>
  <conditionalFormatting sqref="E29">
    <cfRule type="containsBlanks" dxfId="120" priority="103">
      <formula>LEN(TRIM(E29))=0</formula>
    </cfRule>
  </conditionalFormatting>
  <conditionalFormatting sqref="H29">
    <cfRule type="containsBlanks" dxfId="119" priority="98">
      <formula>LEN(TRIM(H29))=0</formula>
    </cfRule>
  </conditionalFormatting>
  <conditionalFormatting sqref="E30">
    <cfRule type="containsBlanks" dxfId="118" priority="93">
      <formula>LEN(TRIM(E30))=0</formula>
    </cfRule>
  </conditionalFormatting>
  <conditionalFormatting sqref="H30">
    <cfRule type="containsBlanks" dxfId="117" priority="92">
      <formula>LEN(TRIM(H30))=0</formula>
    </cfRule>
  </conditionalFormatting>
  <conditionalFormatting sqref="K30">
    <cfRule type="containsBlanks" dxfId="116" priority="91">
      <formula>LEN(TRIM(K30))=0</formula>
    </cfRule>
  </conditionalFormatting>
  <conditionalFormatting sqref="N30">
    <cfRule type="containsBlanks" dxfId="115" priority="90">
      <formula>LEN(TRIM(N30))=0</formula>
    </cfRule>
  </conditionalFormatting>
  <conditionalFormatting sqref="E32">
    <cfRule type="containsBlanks" dxfId="114" priority="27">
      <formula>LEN(TRIM(E32))=0</formula>
    </cfRule>
  </conditionalFormatting>
  <conditionalFormatting sqref="H32">
    <cfRule type="containsBlanks" dxfId="113" priority="26">
      <formula>LEN(TRIM(H32))=0</formula>
    </cfRule>
  </conditionalFormatting>
  <conditionalFormatting sqref="N32">
    <cfRule type="containsBlanks" dxfId="112" priority="24">
      <formula>LEN(TRIM(N32))=0</formula>
    </cfRule>
  </conditionalFormatting>
  <conditionalFormatting sqref="K32">
    <cfRule type="containsBlanks" dxfId="111" priority="1">
      <formula>LEN(TRIM(K32))=0</formula>
    </cfRule>
  </conditionalFormatting>
  <printOptions horizontalCentered="1" verticalCentered="1"/>
  <pageMargins left="0.19685039370078741" right="0.19685039370078741" top="0.19685039370078741" bottom="0.19685039370078741" header="0.31496062992125984" footer="0.31496062992125984"/>
  <pageSetup paperSize="9" scale="91" fitToWidth="0" fitToHeight="0" orientation="landscape" horizontalDpi="4294967293" verticalDpi="4294967293" r:id="rId1"/>
  <headerFooter alignWithMargins="0"/>
  <colBreaks count="1" manualBreakCount="1">
    <brk id="18" max="34" man="1"/>
  </colBreaks>
  <extLst>
    <ext xmlns:x14="http://schemas.microsoft.com/office/spreadsheetml/2009/9/main" uri="{78C0D931-6437-407d-A8EE-F0AAD7539E65}">
      <x14:conditionalFormattings>
        <x14:conditionalFormatting xmlns:xm="http://schemas.microsoft.com/office/excel/2006/main">
          <x14:cfRule type="containsBlanks" priority="659" id="{9D320AE2-76CE-4885-A184-5CC1A76A0484}">
            <xm:f>LEN(TRIM('12 družstiev Pretek č. 1'!AQ26))=0</xm:f>
            <x14:dxf>
              <fill>
                <patternFill>
                  <bgColor rgb="FF00FF00"/>
                </patternFill>
              </fill>
            </x14:dxf>
          </x14:cfRule>
          <xm:sqref>AQ26</xm:sqref>
        </x14:conditionalFormatting>
        <x14:conditionalFormatting xmlns:xm="http://schemas.microsoft.com/office/excel/2006/main">
          <x14:cfRule type="cellIs" priority="710" operator="equal" id="{D8B4C9E9-65DB-4297-9681-0A216DF1FF0B}">
            <xm:f>'Zoznam tímov a pretekárov'!$B$38</xm:f>
            <x14:dxf>
              <fill>
                <patternFill>
                  <bgColor rgb="FFFFFF00"/>
                </patternFill>
              </fill>
            </x14:dxf>
          </x14:cfRule>
          <x14:cfRule type="cellIs" priority="711" operator="equal" id="{1A90E836-0E44-4C8D-8BA8-55968CAEEB2F}">
            <xm:f>'Zoznam tímov a pretekárov'!$B$37</xm:f>
            <x14:dxf>
              <fill>
                <patternFill>
                  <bgColor theme="3" tint="0.59996337778862885"/>
                </patternFill>
              </fill>
            </x14:dxf>
          </x14:cfRule>
          <x14:cfRule type="cellIs" priority="712" operator="equal" id="{AF575206-7779-4BD6-AB87-E510B0D08B40}">
            <xm:f>'Zoznam tímov a pretekárov'!$B$40</xm:f>
            <x14:dxf>
              <font>
                <strike val="0"/>
              </font>
              <fill>
                <patternFill patternType="none">
                  <bgColor auto="1"/>
                </patternFill>
              </fill>
            </x14:dxf>
          </x14:cfRule>
          <xm:sqref>K33 N33 E33 H33 E5 H5 K5 N5 E7 E9 E11 E13 E15 E17 E19 E21 E23 E25 E27 H7 H9 H11 H13 H15 H17 H19 H21 H23 H25 H27 K7 K9 K11 K13 K15 K17 K19 K21 K23 K25 K27 N7 N9 N11 N13 N15 N17 N19 N21 N23 N25 N27 K29 N29 E29 H29 K31 N31 E31 H31</xm:sqref>
        </x14:conditionalFormatting>
        <x14:conditionalFormatting xmlns:xm="http://schemas.microsoft.com/office/excel/2006/main">
          <x14:cfRule type="cellIs" priority="719" operator="equal" id="{419B5C35-D8A6-4CCB-977B-4D1093E245CF}">
            <xm:f>'Zoznam tímov a pretekárov'!$B$39</xm:f>
            <x14:dxf>
              <fill>
                <patternFill>
                  <bgColor rgb="FFFF0000"/>
                </patternFill>
              </fill>
            </x14:dxf>
          </x14:cfRule>
          <xm:sqref>E33 H33 E5 E7 E9 E11 E13 E15 E17 E19 E21 E23 E25 E27 E29 H29 E31 H31</xm:sqref>
        </x14:conditionalFormatting>
      </x14:conditionalFormattings>
    </ext>
    <ext xmlns:x14="http://schemas.microsoft.com/office/spreadsheetml/2009/9/main" uri="{CCE6A557-97BC-4b89-ADB6-D9C93CAAB3DF}">
      <x14:dataValidations xmlns:xm="http://schemas.microsoft.com/office/excel/2006/main" count="75">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pretekárov'!$B$27:$I$27</xm:f>
          </x14:formula1>
          <xm:sqref>C29:D29 F29:G29 I29:J29 L29:M29</xm:sqref>
        </x14:dataValidation>
        <x14:dataValidation type="list" allowBlank="1" showInputMessage="1" showErrorMessage="1">
          <x14:formula1>
            <xm:f>'Zoznam tímov a pretekárov'!$B$37:$B$40</xm:f>
          </x14:formula1>
          <xm:sqref>E5</xm:sqref>
        </x14:dataValidation>
        <x14:dataValidation type="list" allowBlank="1" showInputMessage="1" showErrorMessage="1">
          <x14:formula1>
            <xm:f>'Zoznam tímov a pretekárov'!$B$37:$B$40</xm:f>
          </x14:formula1>
          <xm:sqref>H5</xm:sqref>
        </x14:dataValidation>
        <x14:dataValidation type="list" allowBlank="1" showInputMessage="1" showErrorMessage="1">
          <x14:formula1>
            <xm:f>'Zoznam tímov a pretekárov'!$B$37:$B$40</xm:f>
          </x14:formula1>
          <xm:sqref>K5</xm:sqref>
        </x14:dataValidation>
        <x14:dataValidation type="list" allowBlank="1" showInputMessage="1" showErrorMessage="1">
          <x14:formula1>
            <xm:f>'Zoznam tímov a pretekárov'!$B$37:$B$40</xm:f>
          </x14:formula1>
          <xm:sqref>N5</xm:sqref>
        </x14:dataValidation>
        <x14:dataValidation type="list" allowBlank="1" showInputMessage="1" showErrorMessage="1">
          <x14:formula1>
            <xm:f>'Zoznam tímov a pretekárov'!$B$37:$B$40</xm:f>
          </x14:formula1>
          <xm:sqref>K7</xm:sqref>
        </x14:dataValidation>
        <x14:dataValidation type="list" allowBlank="1" showInputMessage="1" showErrorMessage="1">
          <x14:formula1>
            <xm:f>'Zoznam tímov a pretekárov'!$B$37:$B$40</xm:f>
          </x14:formula1>
          <xm:sqref>H7</xm:sqref>
        </x14:dataValidation>
        <x14:dataValidation type="list" allowBlank="1" showInputMessage="1" showErrorMessage="1">
          <x14:formula1>
            <xm:f>'Zoznam tímov a pretekárov'!$B$37:$B$40</xm:f>
          </x14:formula1>
          <xm:sqref>E7</xm:sqref>
        </x14:dataValidation>
        <x14:dataValidation type="list" allowBlank="1" showInputMessage="1" showErrorMessage="1">
          <x14:formula1>
            <xm:f>'Zoznam tímov a pretekárov'!$B$37:$B$40</xm:f>
          </x14:formula1>
          <xm:sqref>H9</xm:sqref>
        </x14:dataValidation>
        <x14:dataValidation type="list" allowBlank="1" showInputMessage="1" showErrorMessage="1">
          <x14:formula1>
            <xm:f>'Zoznam tímov a pretekárov'!$B$37:$B$40</xm:f>
          </x14:formula1>
          <xm:sqref>E9</xm:sqref>
        </x14:dataValidation>
        <x14:dataValidation type="list" allowBlank="1" showInputMessage="1" showErrorMessage="1">
          <x14:formula1>
            <xm:f>'Zoznam tímov a pretekárov'!$B$37:$B$40</xm:f>
          </x14:formula1>
          <xm:sqref>E11</xm:sqref>
        </x14:dataValidation>
        <x14:dataValidation type="list" allowBlank="1" showInputMessage="1" showErrorMessage="1">
          <x14:formula1>
            <xm:f>'Zoznam tímov a pretekárov'!$B$37:$B$40</xm:f>
          </x14:formula1>
          <xm:sqref>H11</xm:sqref>
        </x14:dataValidation>
        <x14:dataValidation type="list" allowBlank="1" showInputMessage="1" showErrorMessage="1">
          <x14:formula1>
            <xm:f>'Zoznam tímov a pretekárov'!$B$37:$B$40</xm:f>
          </x14:formula1>
          <xm:sqref>K9</xm:sqref>
        </x14:dataValidation>
        <x14:dataValidation type="list" allowBlank="1" showInputMessage="1" showErrorMessage="1">
          <x14:formula1>
            <xm:f>'Zoznam tímov a pretekárov'!$B$37:$B$40</xm:f>
          </x14:formula1>
          <xm:sqref>K11</xm:sqref>
        </x14:dataValidation>
        <x14:dataValidation type="list" allowBlank="1" showInputMessage="1" showErrorMessage="1">
          <x14:formula1>
            <xm:f>'Zoznam tímov a pretekárov'!$B$37:$B$40</xm:f>
          </x14:formula1>
          <xm:sqref>H13</xm:sqref>
        </x14:dataValidation>
        <x14:dataValidation type="list" allowBlank="1" showInputMessage="1" showErrorMessage="1">
          <x14:formula1>
            <xm:f>'Zoznam tímov a pretekárov'!$B$37:$B$40</xm:f>
          </x14:formula1>
          <xm:sqref>E13</xm:sqref>
        </x14:dataValidation>
        <x14:dataValidation type="list" allowBlank="1" showInputMessage="1" showErrorMessage="1">
          <x14:formula1>
            <xm:f>'Zoznam tímov a pretekárov'!$B$37:$B$40</xm:f>
          </x14:formula1>
          <xm:sqref>H15</xm:sqref>
        </x14:dataValidation>
        <x14:dataValidation type="list" allowBlank="1" showInputMessage="1" showErrorMessage="1">
          <x14:formula1>
            <xm:f>'Zoznam tímov a pretekárov'!$B$37:$B$40</xm:f>
          </x14:formula1>
          <xm:sqref>E15</xm:sqref>
        </x14:dataValidation>
        <x14:dataValidation type="list" allowBlank="1" showInputMessage="1" showErrorMessage="1">
          <x14:formula1>
            <xm:f>'Zoznam tímov a pretekárov'!$B$37:$B$40</xm:f>
          </x14:formula1>
          <xm:sqref>E17</xm:sqref>
        </x14:dataValidation>
        <x14:dataValidation type="list" allowBlank="1" showInputMessage="1" showErrorMessage="1">
          <x14:formula1>
            <xm:f>'Zoznam tímov a pretekárov'!$B$37:$B$40</xm:f>
          </x14:formula1>
          <xm:sqref>H17</xm:sqref>
        </x14:dataValidation>
        <x14:dataValidation type="list" allowBlank="1" showInputMessage="1" showErrorMessage="1">
          <x14:formula1>
            <xm:f>'Zoznam tímov a pretekárov'!$B$37:$B$40</xm:f>
          </x14:formula1>
          <xm:sqref>K13</xm:sqref>
        </x14:dataValidation>
        <x14:dataValidation type="list" allowBlank="1" showInputMessage="1" showErrorMessage="1">
          <x14:formula1>
            <xm:f>'Zoznam tímov a pretekárov'!$B$37:$B$40</xm:f>
          </x14:formula1>
          <xm:sqref>K15</xm:sqref>
        </x14:dataValidation>
        <x14:dataValidation type="list" allowBlank="1" showInputMessage="1" showErrorMessage="1">
          <x14:formula1>
            <xm:f>'Zoznam tímov a pretekárov'!$B$37:$B$40</xm:f>
          </x14:formula1>
          <xm:sqref>H19</xm:sqref>
        </x14:dataValidation>
        <x14:dataValidation type="list" allowBlank="1" showInputMessage="1" showErrorMessage="1">
          <x14:formula1>
            <xm:f>'Zoznam tímov a pretekárov'!$B$37:$B$40</xm:f>
          </x14:formula1>
          <xm:sqref>E19</xm:sqref>
        </x14:dataValidation>
        <x14:dataValidation type="list" allowBlank="1" showInputMessage="1" showErrorMessage="1">
          <x14:formula1>
            <xm:f>'Zoznam tímov a pretekárov'!$B$37:$B$40</xm:f>
          </x14:formula1>
          <xm:sqref>E21</xm:sqref>
        </x14:dataValidation>
        <x14:dataValidation type="list" allowBlank="1" showInputMessage="1" showErrorMessage="1">
          <x14:formula1>
            <xm:f>'Zoznam tímov a pretekárov'!$B$37:$B$40</xm:f>
          </x14:formula1>
          <xm:sqref>H21</xm:sqref>
        </x14:dataValidation>
        <x14:dataValidation type="list" allowBlank="1" showInputMessage="1" showErrorMessage="1">
          <x14:formula1>
            <xm:f>'Zoznam tímov a pretekárov'!$B$37:$B$40</xm:f>
          </x14:formula1>
          <xm:sqref>E23</xm:sqref>
        </x14:dataValidation>
        <x14:dataValidation type="list" allowBlank="1" showInputMessage="1" showErrorMessage="1">
          <x14:formula1>
            <xm:f>'Zoznam tímov a pretekárov'!$B$37:$B$40</xm:f>
          </x14:formula1>
          <xm:sqref>H23</xm:sqref>
        </x14:dataValidation>
        <x14:dataValidation type="list" allowBlank="1" showInputMessage="1" showErrorMessage="1">
          <x14:formula1>
            <xm:f>'Zoznam tímov a pretekárov'!$B$37:$B$40</xm:f>
          </x14:formula1>
          <xm:sqref>K17</xm:sqref>
        </x14:dataValidation>
        <x14:dataValidation type="list" allowBlank="1" showInputMessage="1" showErrorMessage="1">
          <x14:formula1>
            <xm:f>'Zoznam tímov a pretekárov'!$B$37:$B$40</xm:f>
          </x14:formula1>
          <xm:sqref>K19</xm:sqref>
        </x14:dataValidation>
        <x14:dataValidation type="list" allowBlank="1" showInputMessage="1" showErrorMessage="1">
          <x14:formula1>
            <xm:f>'Zoznam tímov a pretekárov'!$B$37:$B$40</xm:f>
          </x14:formula1>
          <xm:sqref>H25</xm:sqref>
        </x14:dataValidation>
        <x14:dataValidation type="list" allowBlank="1" showInputMessage="1" showErrorMessage="1">
          <x14:formula1>
            <xm:f>'Zoznam tímov a pretekárov'!$B$37:$B$40</xm:f>
          </x14:formula1>
          <xm:sqref>E25</xm:sqref>
        </x14:dataValidation>
        <x14:dataValidation type="list" allowBlank="1" showInputMessage="1" showErrorMessage="1">
          <x14:formula1>
            <xm:f>'Zoznam tímov a pretekárov'!$B$37:$B$40</xm:f>
          </x14:formula1>
          <xm:sqref>K21</xm:sqref>
        </x14:dataValidation>
        <x14:dataValidation type="list" allowBlank="1" showInputMessage="1" showErrorMessage="1">
          <x14:formula1>
            <xm:f>'Zoznam tímov a pretekárov'!$B$37:$B$40</xm:f>
          </x14:formula1>
          <xm:sqref>K23</xm:sqref>
        </x14:dataValidation>
        <x14:dataValidation type="list" allowBlank="1" showInputMessage="1" showErrorMessage="1">
          <x14:formula1>
            <xm:f>'Zoznam tímov a pretekárov'!$B$37:$B$40</xm:f>
          </x14:formula1>
          <xm:sqref>E27</xm:sqref>
        </x14:dataValidation>
        <x14:dataValidation type="list" allowBlank="1" showInputMessage="1" showErrorMessage="1">
          <x14:formula1>
            <xm:f>'Zoznam tímov a pretekárov'!$B$37:$B$40</xm:f>
          </x14:formula1>
          <xm:sqref>H27</xm:sqref>
        </x14:dataValidation>
        <x14:dataValidation type="list" allowBlank="1" showInputMessage="1" showErrorMessage="1">
          <x14:formula1>
            <xm:f>'Zoznam tímov a pretekárov'!$B$37:$B$40</xm:f>
          </x14:formula1>
          <xm:sqref>K25</xm:sqref>
        </x14:dataValidation>
        <x14:dataValidation type="list" allowBlank="1" showInputMessage="1" showErrorMessage="1">
          <x14:formula1>
            <xm:f>'Zoznam tímov a pretekárov'!$B$37:$B$40</xm:f>
          </x14:formula1>
          <xm:sqref>K27</xm:sqref>
        </x14:dataValidation>
        <x14:dataValidation type="list" allowBlank="1" showInputMessage="1" showErrorMessage="1">
          <x14:formula1>
            <xm:f>'Zoznam tímov a pretekárov'!$B$37:$B$40</xm:f>
          </x14:formula1>
          <xm:sqref>N7</xm:sqref>
        </x14:dataValidation>
        <x14:dataValidation type="list" allowBlank="1" showInputMessage="1" showErrorMessage="1">
          <x14:formula1>
            <xm:f>'Zoznam tímov a pretekárov'!$B$37:$B$40</xm:f>
          </x14:formula1>
          <xm:sqref>N9</xm:sqref>
        </x14:dataValidation>
        <x14:dataValidation type="list" allowBlank="1" showInputMessage="1" showErrorMessage="1">
          <x14:formula1>
            <xm:f>'Zoznam tímov a pretekárov'!$B$37:$B$40</xm:f>
          </x14:formula1>
          <xm:sqref>N11</xm:sqref>
        </x14:dataValidation>
        <x14:dataValidation type="list" allowBlank="1" showInputMessage="1" showErrorMessage="1">
          <x14:formula1>
            <xm:f>'Zoznam tímov a pretekárov'!$B$37:$B$40</xm:f>
          </x14:formula1>
          <xm:sqref>N13</xm:sqref>
        </x14:dataValidation>
        <x14:dataValidation type="list" allowBlank="1" showInputMessage="1" showErrorMessage="1">
          <x14:formula1>
            <xm:f>'Zoznam tímov a pretekárov'!$B$37:$B$40</xm:f>
          </x14:formula1>
          <xm:sqref>N15</xm:sqref>
        </x14:dataValidation>
        <x14:dataValidation type="list" allowBlank="1" showInputMessage="1" showErrorMessage="1">
          <x14:formula1>
            <xm:f>'Zoznam tímov a pretekárov'!$B$37:$B$40</xm:f>
          </x14:formula1>
          <xm:sqref>N17</xm:sqref>
        </x14:dataValidation>
        <x14:dataValidation type="list" allowBlank="1" showInputMessage="1" showErrorMessage="1">
          <x14:formula1>
            <xm:f>'Zoznam tímov a pretekárov'!$B$37:$B$40</xm:f>
          </x14:formula1>
          <xm:sqref>N19</xm:sqref>
        </x14:dataValidation>
        <x14:dataValidation type="list" allowBlank="1" showInputMessage="1" showErrorMessage="1">
          <x14:formula1>
            <xm:f>'Zoznam tímov a pretekárov'!$B$37:$B$40</xm:f>
          </x14:formula1>
          <xm:sqref>N21</xm:sqref>
        </x14:dataValidation>
        <x14:dataValidation type="list" allowBlank="1" showInputMessage="1" showErrorMessage="1">
          <x14:formula1>
            <xm:f>'Zoznam tímov a pretekárov'!$B$37:$B$40</xm:f>
          </x14:formula1>
          <xm:sqref>N23</xm:sqref>
        </x14:dataValidation>
        <x14:dataValidation type="list" allowBlank="1" showInputMessage="1" showErrorMessage="1">
          <x14:formula1>
            <xm:f>'Zoznam tímov a pretekárov'!$B$37:$B$40</xm:f>
          </x14:formula1>
          <xm:sqref>N25</xm:sqref>
        </x14:dataValidation>
        <x14:dataValidation type="list" allowBlank="1" showInputMessage="1" showErrorMessage="1">
          <x14:formula1>
            <xm:f>'Zoznam tímov a pretekárov'!$B$37:$B$40</xm:f>
          </x14:formula1>
          <xm:sqref>N27</xm:sqref>
        </x14:dataValidation>
        <x14:dataValidation type="list" allowBlank="1" showInputMessage="1" showErrorMessage="1">
          <x14:formula1>
            <xm:f>'Zoznam tímov a pretekárov'!$B$37:$B$40</xm:f>
          </x14:formula1>
          <xm:sqref>E29</xm:sqref>
        </x14:dataValidation>
        <x14:dataValidation type="list" allowBlank="1" showInputMessage="1" showErrorMessage="1">
          <x14:formula1>
            <xm:f>'Zoznam tímov a pretekárov'!$B$37:$B$40</xm:f>
          </x14:formula1>
          <xm:sqref>E31</xm:sqref>
        </x14:dataValidation>
        <x14:dataValidation type="list" allowBlank="1" showInputMessage="1" showErrorMessage="1">
          <x14:formula1>
            <xm:f>'Zoznam tímov a pretekárov'!$B$37:$B$40</xm:f>
          </x14:formula1>
          <xm:sqref>E33</xm:sqref>
        </x14:dataValidation>
        <x14:dataValidation type="list" allowBlank="1" showInputMessage="1" showErrorMessage="1">
          <x14:formula1>
            <xm:f>'Zoznam tímov a pretekárov'!$B$29:$I$29</xm:f>
          </x14:formula1>
          <xm:sqref>C31:D31 F31:G31 I31:J31 L31:M31</xm:sqref>
        </x14:dataValidation>
        <x14:dataValidation type="list" allowBlank="1" showInputMessage="1" showErrorMessage="1">
          <x14:formula1>
            <xm:f>'Zoznam tímov a pretekárov'!$B$31:$I$31</xm:f>
          </x14:formula1>
          <xm:sqref>C33:D33 F33:G33 I33:J33 L33:M33</xm:sqref>
        </x14:dataValidation>
        <x14:dataValidation type="list" allowBlank="1" showInputMessage="1" showErrorMessage="1">
          <x14:formula1>
            <xm:f>'Zoznam tímov a pretekárov'!XEZ$33:XEZ$36</xm:f>
          </x14:formula1>
          <xm:sqref>H29</xm:sqref>
        </x14:dataValidation>
        <x14:dataValidation type="list" allowBlank="1" showInputMessage="1" showErrorMessage="1">
          <x14:formula1>
            <xm:f>'Zoznam tímov a pretekárov'!XFC$33:XFC$36</xm:f>
          </x14:formula1>
          <xm:sqref>K29</xm:sqref>
        </x14:dataValidation>
        <x14:dataValidation type="list" allowBlank="1" showInputMessage="1" showErrorMessage="1">
          <x14:formula1>
            <xm:f>'Zoznam tímov a pretekárov'!B$37:B$40</xm:f>
          </x14:formula1>
          <xm:sqref>N29</xm:sqref>
        </x14:dataValidation>
        <x14:dataValidation type="list" allowBlank="1" showInputMessage="1" showErrorMessage="1">
          <x14:formula1>
            <xm:f>'Zoznam tímov a pretekárov'!XEZ$33:XEZ$36</xm:f>
          </x14:formula1>
          <xm:sqref>H31</xm:sqref>
        </x14:dataValidation>
        <x14:dataValidation type="list" allowBlank="1" showInputMessage="1" showErrorMessage="1">
          <x14:formula1>
            <xm:f>'Zoznam tímov a pretekárov'!XFC$33:XFC$36</xm:f>
          </x14:formula1>
          <xm:sqref>K31</xm:sqref>
        </x14:dataValidation>
        <x14:dataValidation type="list" allowBlank="1" showInputMessage="1" showErrorMessage="1">
          <x14:formula1>
            <xm:f>'Zoznam tímov a pretekárov'!B$37:B$40</xm:f>
          </x14:formula1>
          <xm:sqref>N31</xm:sqref>
        </x14:dataValidation>
        <x14:dataValidation type="list" allowBlank="1" showInputMessage="1" showErrorMessage="1">
          <x14:formula1>
            <xm:f>'Zoznam tímov a pretekárov'!XEZ$33:XEZ$36</xm:f>
          </x14:formula1>
          <xm:sqref>H33</xm:sqref>
        </x14:dataValidation>
        <x14:dataValidation type="list" allowBlank="1" showInputMessage="1" showErrorMessage="1">
          <x14:formula1>
            <xm:f>'Zoznam tímov a pretekárov'!XFC$33:XFC$36</xm:f>
          </x14:formula1>
          <xm:sqref>K33</xm:sqref>
        </x14:dataValidation>
        <x14:dataValidation type="list" allowBlank="1" showInputMessage="1" showErrorMessage="1">
          <x14:formula1>
            <xm:f>'Zoznam tímov a pretekárov'!B$37:B$40</xm:f>
          </x14:formula1>
          <xm:sqref>N33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AA26"/>
  <sheetViews>
    <sheetView showGridLines="0" zoomScale="85" zoomScaleNormal="85" workbookViewId="0">
      <selection activeCell="I5" sqref="I5"/>
    </sheetView>
  </sheetViews>
  <sheetFormatPr defaultRowHeight="12.75" x14ac:dyDescent="0.2"/>
  <cols>
    <col min="1" max="1" width="3.7109375" customWidth="1"/>
    <col min="2" max="2" width="23.85546875" customWidth="1"/>
    <col min="3" max="3" width="11.71093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s>
  <sheetData>
    <row r="1" spans="1:27" ht="54" customHeight="1" thickBot="1" x14ac:dyDescent="0.25">
      <c r="A1" s="235" t="s">
        <v>28</v>
      </c>
      <c r="B1" s="236"/>
      <c r="C1" s="236"/>
      <c r="D1" s="236"/>
      <c r="E1" s="236"/>
      <c r="F1" s="236"/>
      <c r="G1" s="236"/>
      <c r="H1" s="236"/>
      <c r="I1" s="236"/>
      <c r="J1" s="236"/>
      <c r="K1" s="236"/>
      <c r="L1" s="236"/>
      <c r="M1" s="236"/>
      <c r="N1" s="236"/>
      <c r="O1" s="236"/>
      <c r="P1" s="236"/>
      <c r="Q1" s="237"/>
      <c r="R1" s="5"/>
      <c r="S1" s="5"/>
    </row>
    <row r="2" spans="1:27" ht="20.100000000000001" customHeight="1" thickBot="1" x14ac:dyDescent="0.25">
      <c r="A2" s="238" t="s">
        <v>20</v>
      </c>
      <c r="B2" s="241" t="s">
        <v>18</v>
      </c>
      <c r="C2" s="244" t="s">
        <v>15</v>
      </c>
      <c r="D2" s="245"/>
      <c r="E2" s="246"/>
      <c r="F2" s="245" t="s">
        <v>16</v>
      </c>
      <c r="G2" s="245"/>
      <c r="H2" s="245"/>
      <c r="I2" s="244"/>
      <c r="J2" s="245"/>
      <c r="K2" s="246"/>
      <c r="L2" s="245"/>
      <c r="M2" s="245"/>
      <c r="N2" s="245"/>
      <c r="O2" s="244" t="s">
        <v>3</v>
      </c>
      <c r="P2" s="245"/>
      <c r="Q2" s="246"/>
      <c r="R2" s="6"/>
      <c r="S2" s="6"/>
    </row>
    <row r="3" spans="1:27" ht="12" customHeight="1" thickTop="1" x14ac:dyDescent="0.2">
      <c r="A3" s="239"/>
      <c r="B3" s="242"/>
      <c r="C3" s="247" t="s">
        <v>2</v>
      </c>
      <c r="D3" s="225" t="s">
        <v>12</v>
      </c>
      <c r="E3" s="229" t="s">
        <v>1</v>
      </c>
      <c r="F3" s="233" t="s">
        <v>2</v>
      </c>
      <c r="G3" s="225" t="s">
        <v>12</v>
      </c>
      <c r="H3" s="229" t="s">
        <v>1</v>
      </c>
      <c r="I3" s="247" t="s">
        <v>2</v>
      </c>
      <c r="J3" s="225" t="s">
        <v>12</v>
      </c>
      <c r="K3" s="229" t="s">
        <v>1</v>
      </c>
      <c r="L3" s="233" t="s">
        <v>2</v>
      </c>
      <c r="M3" s="225" t="s">
        <v>12</v>
      </c>
      <c r="N3" s="229" t="s">
        <v>1</v>
      </c>
      <c r="O3" s="231" t="s">
        <v>2</v>
      </c>
      <c r="P3" s="225" t="s">
        <v>17</v>
      </c>
      <c r="Q3" s="227" t="s">
        <v>1</v>
      </c>
      <c r="R3" s="6"/>
      <c r="S3" s="6"/>
    </row>
    <row r="4" spans="1:27" ht="18" customHeight="1" thickBot="1" x14ac:dyDescent="0.25">
      <c r="A4" s="240"/>
      <c r="B4" s="243"/>
      <c r="C4" s="249"/>
      <c r="D4" s="250"/>
      <c r="E4" s="229"/>
      <c r="F4" s="251"/>
      <c r="G4" s="250"/>
      <c r="H4" s="229"/>
      <c r="I4" s="248"/>
      <c r="J4" s="226"/>
      <c r="K4" s="230"/>
      <c r="L4" s="234"/>
      <c r="M4" s="226"/>
      <c r="N4" s="230"/>
      <c r="O4" s="232"/>
      <c r="P4" s="226"/>
      <c r="Q4" s="228"/>
      <c r="R4" s="6"/>
      <c r="S4" s="6"/>
    </row>
    <row r="5" spans="1:27" ht="35.1" customHeight="1" thickBot="1" x14ac:dyDescent="0.25">
      <c r="A5" s="2">
        <v>1</v>
      </c>
      <c r="B5" s="33" t="str">
        <f>'Zoznam tímov a pretekárov'!A3</f>
        <v>Košice AZ Rybár-Browning</v>
      </c>
      <c r="C5" s="34">
        <f>'12 družstiev Pretek č. 1'!O5</f>
        <v>36</v>
      </c>
      <c r="D5" s="35">
        <f>'12 družstiev Pretek č. 1'!P5</f>
        <v>8440</v>
      </c>
      <c r="E5" s="36">
        <f>'12 družstiev Pretek č. 1'!Q5</f>
        <v>9</v>
      </c>
      <c r="F5" s="34">
        <f>'12 družstiev Pretek č. 2'!O5</f>
        <v>33</v>
      </c>
      <c r="G5" s="35">
        <f>'12 družstiev Pretek č. 2'!P5</f>
        <v>7500</v>
      </c>
      <c r="H5" s="36">
        <f>'12 družstiev Pretek č. 2'!Q5</f>
        <v>8</v>
      </c>
      <c r="I5" s="37"/>
      <c r="J5" s="38"/>
      <c r="K5" s="39"/>
      <c r="L5" s="40"/>
      <c r="M5" s="38"/>
      <c r="N5" s="41"/>
      <c r="O5" s="42">
        <f t="shared" ref="O5:P7" si="0">SUM(C5+F5+I5+L5)</f>
        <v>69</v>
      </c>
      <c r="P5" s="43">
        <f t="shared" si="0"/>
        <v>15940</v>
      </c>
      <c r="Q5" s="44">
        <f>AA5</f>
        <v>8</v>
      </c>
      <c r="R5" s="3"/>
      <c r="S5" s="3"/>
      <c r="V5" s="44">
        <f>(RANK(O5,$O$5:$O$16,1))</f>
        <v>8</v>
      </c>
      <c r="W5">
        <f>RANK(P5,$P$5:$P$16,0)</f>
        <v>7</v>
      </c>
      <c r="X5">
        <f>V5+W5*0.001</f>
        <v>8.0069999999999997</v>
      </c>
      <c r="AA5">
        <f>RANK(X5,$X$5:$X$16,1)</f>
        <v>8</v>
      </c>
    </row>
    <row r="6" spans="1:27" ht="35.1" customHeight="1" thickBot="1" x14ac:dyDescent="0.25">
      <c r="A6" s="7">
        <v>2</v>
      </c>
      <c r="B6" s="33" t="str">
        <f>'Zoznam tímov a pretekárov'!A5</f>
        <v>Sereď</v>
      </c>
      <c r="C6" s="45">
        <f>'12 družstiev Pretek č. 1'!O7</f>
        <v>15.5</v>
      </c>
      <c r="D6" s="46">
        <f>'12 družstiev Pretek č. 1'!P7</f>
        <v>12740</v>
      </c>
      <c r="E6" s="47">
        <f>'12 družstiev Pretek č. 1'!Q7</f>
        <v>1</v>
      </c>
      <c r="F6" s="45">
        <f>'12 družstiev Pretek č. 2'!O7</f>
        <v>19</v>
      </c>
      <c r="G6" s="46">
        <f>'12 družstiev Pretek č. 2'!P7</f>
        <v>10160</v>
      </c>
      <c r="H6" s="80">
        <f>'12 družstiev Pretek č. 2'!Q7</f>
        <v>2</v>
      </c>
      <c r="I6" s="48"/>
      <c r="J6" s="49"/>
      <c r="K6" s="50"/>
      <c r="L6" s="51"/>
      <c r="M6" s="49"/>
      <c r="N6" s="52"/>
      <c r="O6" s="53">
        <f t="shared" si="0"/>
        <v>34.5</v>
      </c>
      <c r="P6" s="54">
        <f t="shared" si="0"/>
        <v>22900</v>
      </c>
      <c r="Q6" s="44">
        <f t="shared" ref="Q6:Q16" si="1">AA6</f>
        <v>1</v>
      </c>
      <c r="R6" s="3"/>
      <c r="S6" s="3"/>
      <c r="V6" s="44">
        <f t="shared" ref="V6:V16" si="2">(RANK(O6,$O$5:$O$16,1))</f>
        <v>1</v>
      </c>
      <c r="W6">
        <f t="shared" ref="W6:W16" si="3">RANK(P6,$P$5:$P$16,0)</f>
        <v>3</v>
      </c>
      <c r="X6">
        <f t="shared" ref="X6:X16" si="4">V6+W6*0.001</f>
        <v>1.0029999999999999</v>
      </c>
      <c r="AA6">
        <f t="shared" ref="AA6:AA16" si="5">RANK(X6,$X$5:$X$16,1)</f>
        <v>1</v>
      </c>
    </row>
    <row r="7" spans="1:27" ht="35.1" customHeight="1" thickBot="1" x14ac:dyDescent="0.25">
      <c r="A7" s="2">
        <v>3</v>
      </c>
      <c r="B7" s="33" t="str">
        <f>'Zoznam tímov a pretekárov'!A7</f>
        <v>Bratislava 2 Trabucco</v>
      </c>
      <c r="C7" s="45">
        <f>'12 družstiev Pretek č. 1'!O9</f>
        <v>43</v>
      </c>
      <c r="D7" s="46">
        <f>'12 družstiev Pretek č. 1'!P9</f>
        <v>6140</v>
      </c>
      <c r="E7" s="47">
        <f>'12 družstiev Pretek č. 1'!Q9</f>
        <v>11</v>
      </c>
      <c r="F7" s="45">
        <f>'12 družstiev Pretek č. 2'!O9</f>
        <v>29</v>
      </c>
      <c r="G7" s="46">
        <f>'12 družstiev Pretek č. 2'!P9</f>
        <v>7280</v>
      </c>
      <c r="H7" s="80">
        <f>'12 družstiev Pretek č. 2'!Q9</f>
        <v>5</v>
      </c>
      <c r="I7" s="48"/>
      <c r="J7" s="49"/>
      <c r="K7" s="50"/>
      <c r="L7" s="51"/>
      <c r="M7" s="49"/>
      <c r="N7" s="52"/>
      <c r="O7" s="53">
        <f t="shared" si="0"/>
        <v>72</v>
      </c>
      <c r="P7" s="54">
        <f t="shared" si="0"/>
        <v>13420</v>
      </c>
      <c r="Q7" s="44">
        <f t="shared" si="1"/>
        <v>10</v>
      </c>
      <c r="R7" s="3"/>
      <c r="S7" s="3"/>
      <c r="V7" s="44">
        <f t="shared" si="2"/>
        <v>9</v>
      </c>
      <c r="W7">
        <f t="shared" si="3"/>
        <v>10</v>
      </c>
      <c r="X7">
        <f t="shared" si="4"/>
        <v>9.01</v>
      </c>
      <c r="AA7">
        <f t="shared" si="5"/>
        <v>10</v>
      </c>
    </row>
    <row r="8" spans="1:27" ht="35.1" customHeight="1" thickBot="1" x14ac:dyDescent="0.25">
      <c r="A8" s="7">
        <v>4</v>
      </c>
      <c r="B8" s="33" t="str">
        <f>'Zoznam tímov a pretekárov'!A9</f>
        <v>Bratislava 5 FT Abramis</v>
      </c>
      <c r="C8" s="45">
        <f>'12 družstiev Pretek č. 1'!O11</f>
        <v>24</v>
      </c>
      <c r="D8" s="46">
        <f>'12 družstiev Pretek č. 1'!P11</f>
        <v>9140</v>
      </c>
      <c r="E8" s="47">
        <f>'12 družstiev Pretek č. 1'!Q11</f>
        <v>6</v>
      </c>
      <c r="F8" s="45">
        <f>'12 družstiev Pretek č. 2'!O11</f>
        <v>27</v>
      </c>
      <c r="G8" s="46">
        <f>'12 družstiev Pretek č. 2'!P11</f>
        <v>9580</v>
      </c>
      <c r="H8" s="80">
        <f>'12 družstiev Pretek č. 2'!Q11</f>
        <v>3</v>
      </c>
      <c r="I8" s="48"/>
      <c r="J8" s="49"/>
      <c r="K8" s="50"/>
      <c r="L8" s="51"/>
      <c r="M8" s="49"/>
      <c r="N8" s="52"/>
      <c r="O8" s="53">
        <f t="shared" ref="O8:O16" si="6">SUM(C8+F8+I8+L8)</f>
        <v>51</v>
      </c>
      <c r="P8" s="54">
        <f t="shared" ref="P8:P16" si="7">SUM(D8+G8+J8+M8)</f>
        <v>18720</v>
      </c>
      <c r="Q8" s="44">
        <f t="shared" si="1"/>
        <v>4</v>
      </c>
      <c r="R8" s="3"/>
      <c r="S8" s="3"/>
      <c r="V8" s="44">
        <f t="shared" si="2"/>
        <v>4</v>
      </c>
      <c r="W8">
        <f t="shared" si="3"/>
        <v>5</v>
      </c>
      <c r="X8">
        <f t="shared" si="4"/>
        <v>4.0049999999999999</v>
      </c>
      <c r="AA8">
        <f t="shared" si="5"/>
        <v>4</v>
      </c>
    </row>
    <row r="9" spans="1:27" ht="35.1" customHeight="1" thickBot="1" x14ac:dyDescent="0.25">
      <c r="A9" s="2">
        <v>5</v>
      </c>
      <c r="B9" s="33" t="str">
        <f>'Zoznam tímov a pretekárov'!A11</f>
        <v>Košice Sensas - Feedercentrum</v>
      </c>
      <c r="C9" s="45">
        <f>'12 družstiev Pretek č. 1'!O13</f>
        <v>35.5</v>
      </c>
      <c r="D9" s="46">
        <f>'12 družstiev Pretek č. 1'!P13</f>
        <v>6000</v>
      </c>
      <c r="E9" s="47">
        <f>'12 družstiev Pretek č. 1'!Q13</f>
        <v>8</v>
      </c>
      <c r="F9" s="45">
        <f>'12 družstiev Pretek č. 2'!O13</f>
        <v>30.5</v>
      </c>
      <c r="G9" s="46">
        <f>'12 družstiev Pretek č. 2'!P13</f>
        <v>7240</v>
      </c>
      <c r="H9" s="80">
        <f>'12 družstiev Pretek č. 2'!Q13</f>
        <v>6</v>
      </c>
      <c r="I9" s="48"/>
      <c r="J9" s="49"/>
      <c r="K9" s="50"/>
      <c r="L9" s="51"/>
      <c r="M9" s="49"/>
      <c r="N9" s="52"/>
      <c r="O9" s="53">
        <f t="shared" si="6"/>
        <v>66</v>
      </c>
      <c r="P9" s="54">
        <f t="shared" si="7"/>
        <v>13240</v>
      </c>
      <c r="Q9" s="44">
        <f t="shared" si="1"/>
        <v>7</v>
      </c>
      <c r="R9" s="86"/>
      <c r="S9" s="3"/>
      <c r="V9" s="44">
        <f t="shared" si="2"/>
        <v>7</v>
      </c>
      <c r="W9">
        <f t="shared" si="3"/>
        <v>11</v>
      </c>
      <c r="X9">
        <f t="shared" si="4"/>
        <v>7.0110000000000001</v>
      </c>
      <c r="AA9">
        <f t="shared" si="5"/>
        <v>7</v>
      </c>
    </row>
    <row r="10" spans="1:27" ht="35.1" customHeight="1" thickBot="1" x14ac:dyDescent="0.25">
      <c r="A10" s="7">
        <v>6</v>
      </c>
      <c r="B10" s="33" t="str">
        <f>'Zoznam tímov a pretekárov'!A13</f>
        <v>Košice Cassovia</v>
      </c>
      <c r="C10" s="45">
        <f>'12 družstiev Pretek č. 1'!O15</f>
        <v>42</v>
      </c>
      <c r="D10" s="46">
        <f>'12 družstiev Pretek č. 1'!P15</f>
        <v>7360</v>
      </c>
      <c r="E10" s="47">
        <f>'12 družstiev Pretek č. 1'!Q15</f>
        <v>10</v>
      </c>
      <c r="F10" s="45">
        <f>'12 družstiev Pretek č. 2'!O15</f>
        <v>33</v>
      </c>
      <c r="G10" s="46">
        <f>'12 družstiev Pretek č. 2'!P15</f>
        <v>8040</v>
      </c>
      <c r="H10" s="80">
        <f>'12 družstiev Pretek č. 2'!Q15</f>
        <v>7</v>
      </c>
      <c r="I10" s="48"/>
      <c r="J10" s="49"/>
      <c r="K10" s="50"/>
      <c r="L10" s="55"/>
      <c r="M10" s="49"/>
      <c r="N10" s="52"/>
      <c r="O10" s="53">
        <f t="shared" si="6"/>
        <v>75</v>
      </c>
      <c r="P10" s="54">
        <f t="shared" si="7"/>
        <v>15400</v>
      </c>
      <c r="Q10" s="44">
        <f t="shared" si="1"/>
        <v>11</v>
      </c>
      <c r="R10" s="3"/>
      <c r="S10" s="3"/>
      <c r="V10" s="44">
        <f t="shared" si="2"/>
        <v>11</v>
      </c>
      <c r="W10">
        <f t="shared" si="3"/>
        <v>8</v>
      </c>
      <c r="X10">
        <f t="shared" si="4"/>
        <v>11.007999999999999</v>
      </c>
      <c r="AA10">
        <f t="shared" si="5"/>
        <v>11</v>
      </c>
    </row>
    <row r="11" spans="1:27" ht="35.1" customHeight="1" thickBot="1" x14ac:dyDescent="0.25">
      <c r="A11" s="2">
        <v>7</v>
      </c>
      <c r="B11" s="33" t="str">
        <f>'Zoznam tímov a pretekárov'!A15</f>
        <v>Dolný Kubín</v>
      </c>
      <c r="C11" s="45">
        <f>'12 družstiev Pretek č. 1'!O17</f>
        <v>35</v>
      </c>
      <c r="D11" s="46">
        <f>'12 družstiev Pretek č. 1'!P17</f>
        <v>8180</v>
      </c>
      <c r="E11" s="47">
        <f>'12 družstiev Pretek č. 1'!Q17</f>
        <v>7</v>
      </c>
      <c r="F11" s="45">
        <f>'12 družstiev Pretek č. 2'!O17</f>
        <v>37</v>
      </c>
      <c r="G11" s="46">
        <f>'12 družstiev Pretek č. 2'!P17</f>
        <v>6840</v>
      </c>
      <c r="H11" s="80">
        <f>'12 družstiev Pretek č. 2'!Q17</f>
        <v>10</v>
      </c>
      <c r="I11" s="48"/>
      <c r="J11" s="49"/>
      <c r="K11" s="50"/>
      <c r="L11" s="51"/>
      <c r="M11" s="49"/>
      <c r="N11" s="52"/>
      <c r="O11" s="53">
        <f t="shared" si="6"/>
        <v>72</v>
      </c>
      <c r="P11" s="54">
        <f t="shared" si="7"/>
        <v>15020</v>
      </c>
      <c r="Q11" s="44">
        <f t="shared" si="1"/>
        <v>9</v>
      </c>
      <c r="R11" s="3"/>
      <c r="S11" s="3"/>
      <c r="V11" s="44">
        <f t="shared" si="2"/>
        <v>9</v>
      </c>
      <c r="W11">
        <f t="shared" si="3"/>
        <v>9</v>
      </c>
      <c r="X11">
        <f t="shared" si="4"/>
        <v>9.0090000000000003</v>
      </c>
      <c r="AA11">
        <f t="shared" si="5"/>
        <v>9</v>
      </c>
    </row>
    <row r="12" spans="1:27" ht="35.1" customHeight="1" thickBot="1" x14ac:dyDescent="0.25">
      <c r="A12" s="7">
        <v>8</v>
      </c>
      <c r="B12" s="33" t="str">
        <f>'Zoznam tímov a pretekárov'!A17</f>
        <v>Bratislava 1 AWAS</v>
      </c>
      <c r="C12" s="45">
        <f>'12 družstiev Pretek č. 1'!O19</f>
        <v>48.5</v>
      </c>
      <c r="D12" s="46">
        <f>'12 družstiev Pretek č. 1'!P19</f>
        <v>2380</v>
      </c>
      <c r="E12" s="47">
        <f>'12 družstiev Pretek č. 1'!Q19</f>
        <v>12</v>
      </c>
      <c r="F12" s="45">
        <f>'12 družstiev Pretek č. 2'!O19</f>
        <v>42.5</v>
      </c>
      <c r="G12" s="46">
        <f>'12 družstiev Pretek č. 2'!P19</f>
        <v>5620</v>
      </c>
      <c r="H12" s="80">
        <f>'12 družstiev Pretek č. 2'!Q19</f>
        <v>12</v>
      </c>
      <c r="I12" s="48"/>
      <c r="J12" s="49"/>
      <c r="K12" s="50"/>
      <c r="L12" s="51"/>
      <c r="M12" s="49"/>
      <c r="N12" s="52"/>
      <c r="O12" s="53">
        <f t="shared" si="6"/>
        <v>91</v>
      </c>
      <c r="P12" s="54">
        <f t="shared" si="7"/>
        <v>8000</v>
      </c>
      <c r="Q12" s="44">
        <f t="shared" si="1"/>
        <v>12</v>
      </c>
      <c r="R12" s="3"/>
      <c r="S12" s="3"/>
      <c r="V12" s="44">
        <f t="shared" si="2"/>
        <v>12</v>
      </c>
      <c r="W12">
        <f t="shared" si="3"/>
        <v>12</v>
      </c>
      <c r="X12">
        <f t="shared" si="4"/>
        <v>12.012</v>
      </c>
      <c r="AA12">
        <f t="shared" si="5"/>
        <v>12</v>
      </c>
    </row>
    <row r="13" spans="1:27" ht="35.1" customHeight="1" thickBot="1" x14ac:dyDescent="0.25">
      <c r="A13" s="2">
        <v>9</v>
      </c>
      <c r="B13" s="33" t="str">
        <f>'Zoznam tímov a pretekárov'!A19</f>
        <v>Galanta Sensas</v>
      </c>
      <c r="C13" s="45">
        <f>'12 družstiev Pretek č. 1'!O21</f>
        <v>17</v>
      </c>
      <c r="D13" s="46">
        <f>'12 družstiev Pretek č. 1'!P21</f>
        <v>12420</v>
      </c>
      <c r="E13" s="47">
        <f>'12 družstiev Pretek č. 1'!Q21</f>
        <v>2</v>
      </c>
      <c r="F13" s="45">
        <f>'12 družstiev Pretek č. 2'!O21</f>
        <v>27</v>
      </c>
      <c r="G13" s="46">
        <f>'12 družstiev Pretek č. 2'!P21</f>
        <v>9040</v>
      </c>
      <c r="H13" s="80">
        <f>'12 družstiev Pretek č. 2'!Q21</f>
        <v>4</v>
      </c>
      <c r="I13" s="48"/>
      <c r="J13" s="49"/>
      <c r="K13" s="50"/>
      <c r="L13" s="55"/>
      <c r="M13" s="49"/>
      <c r="N13" s="52"/>
      <c r="O13" s="53">
        <f t="shared" si="6"/>
        <v>44</v>
      </c>
      <c r="P13" s="54">
        <f t="shared" si="7"/>
        <v>21460</v>
      </c>
      <c r="Q13" s="44">
        <f t="shared" si="1"/>
        <v>3</v>
      </c>
      <c r="R13" s="3"/>
      <c r="S13" s="3"/>
      <c r="V13" s="44">
        <f t="shared" si="2"/>
        <v>3</v>
      </c>
      <c r="W13">
        <f t="shared" si="3"/>
        <v>4</v>
      </c>
      <c r="X13">
        <f t="shared" si="4"/>
        <v>3.004</v>
      </c>
      <c r="AA13">
        <f t="shared" si="5"/>
        <v>3</v>
      </c>
    </row>
    <row r="14" spans="1:27" ht="35.1" customHeight="1" thickBot="1" x14ac:dyDescent="0.25">
      <c r="A14" s="7">
        <v>10</v>
      </c>
      <c r="B14" s="33" t="str">
        <f>'Zoznam tímov a pretekárov'!A21</f>
        <v>Považská Bystrica Browning</v>
      </c>
      <c r="C14" s="45">
        <f>'12 družstiev Pretek č. 1'!O23</f>
        <v>23.5</v>
      </c>
      <c r="D14" s="46">
        <f>'12 družstiev Pretek č. 1'!P23</f>
        <v>10320</v>
      </c>
      <c r="E14" s="47">
        <f>'12 družstiev Pretek č. 1'!Q23</f>
        <v>4</v>
      </c>
      <c r="F14" s="45">
        <f>'12 družstiev Pretek č. 2'!O23</f>
        <v>16</v>
      </c>
      <c r="G14" s="46">
        <f>'12 družstiev Pretek č. 2'!P23</f>
        <v>13580</v>
      </c>
      <c r="H14" s="80">
        <f>'12 družstiev Pretek č. 2'!Q23</f>
        <v>1</v>
      </c>
      <c r="I14" s="48"/>
      <c r="J14" s="49"/>
      <c r="K14" s="50"/>
      <c r="L14" s="51"/>
      <c r="M14" s="49"/>
      <c r="N14" s="52"/>
      <c r="O14" s="53">
        <f t="shared" si="6"/>
        <v>39.5</v>
      </c>
      <c r="P14" s="54">
        <f t="shared" si="7"/>
        <v>23900</v>
      </c>
      <c r="Q14" s="44">
        <f t="shared" si="1"/>
        <v>2</v>
      </c>
      <c r="R14" s="86"/>
      <c r="S14" s="3"/>
      <c r="V14" s="44">
        <f t="shared" si="2"/>
        <v>2</v>
      </c>
      <c r="W14">
        <f t="shared" si="3"/>
        <v>2</v>
      </c>
      <c r="X14">
        <f t="shared" si="4"/>
        <v>2.0019999999999998</v>
      </c>
      <c r="AA14">
        <f t="shared" si="5"/>
        <v>2</v>
      </c>
    </row>
    <row r="15" spans="1:27" ht="35.1" customHeight="1" thickBot="1" x14ac:dyDescent="0.25">
      <c r="A15" s="7">
        <v>11</v>
      </c>
      <c r="B15" s="33" t="str">
        <f>'Zoznam tímov a pretekárov'!A23</f>
        <v>Hlohovec Browning</v>
      </c>
      <c r="C15" s="45">
        <f>'12 družstiev Pretek č. 1'!O25</f>
        <v>24</v>
      </c>
      <c r="D15" s="46">
        <f>'12 družstiev Pretek č. 1'!P25</f>
        <v>16080</v>
      </c>
      <c r="E15" s="47">
        <f>'12 družstiev Pretek č. 1'!Q25</f>
        <v>5</v>
      </c>
      <c r="F15" s="45">
        <f>'12 družstiev Pretek č. 2'!O25</f>
        <v>33.5</v>
      </c>
      <c r="G15" s="46">
        <f>'12 družstiev Pretek č. 2'!P25</f>
        <v>8120</v>
      </c>
      <c r="H15" s="80">
        <f>'12 družstiev Pretek č. 2'!Q25</f>
        <v>9</v>
      </c>
      <c r="I15" s="48"/>
      <c r="J15" s="49"/>
      <c r="K15" s="50"/>
      <c r="L15" s="51"/>
      <c r="M15" s="49"/>
      <c r="N15" s="52"/>
      <c r="O15" s="53">
        <f t="shared" si="6"/>
        <v>57.5</v>
      </c>
      <c r="P15" s="54">
        <f t="shared" si="7"/>
        <v>24200</v>
      </c>
      <c r="Q15" s="44">
        <f t="shared" si="1"/>
        <v>5</v>
      </c>
      <c r="R15" s="3"/>
      <c r="S15" s="3"/>
      <c r="V15" s="44">
        <f t="shared" si="2"/>
        <v>5</v>
      </c>
      <c r="W15">
        <f t="shared" si="3"/>
        <v>1</v>
      </c>
      <c r="X15">
        <f t="shared" si="4"/>
        <v>5.0010000000000003</v>
      </c>
      <c r="AA15">
        <f t="shared" si="5"/>
        <v>5</v>
      </c>
    </row>
    <row r="16" spans="1:27" ht="35.1" customHeight="1" thickBot="1" x14ac:dyDescent="0.25">
      <c r="A16" s="4">
        <v>12</v>
      </c>
      <c r="B16" s="56" t="str">
        <f>'Zoznam tímov a pretekárov'!A25</f>
        <v>Galanta Masterfish</v>
      </c>
      <c r="C16" s="70">
        <f>'12 družstiev Pretek č. 1'!O27</f>
        <v>21</v>
      </c>
      <c r="D16" s="57">
        <f>'12 družstiev Pretek č. 1'!P27</f>
        <v>11040</v>
      </c>
      <c r="E16" s="58">
        <f>'12 družstiev Pretek č. 1'!Q27</f>
        <v>3</v>
      </c>
      <c r="F16" s="70">
        <f>'12 družstiev Pretek č. 2'!O27</f>
        <v>41</v>
      </c>
      <c r="G16" s="57">
        <f>'12 družstiev Pretek č. 2'!P27</f>
        <v>5540</v>
      </c>
      <c r="H16" s="58">
        <f>'12 družstiev Pretek č. 2'!Q27</f>
        <v>11</v>
      </c>
      <c r="I16" s="59"/>
      <c r="J16" s="60"/>
      <c r="K16" s="61"/>
      <c r="L16" s="62"/>
      <c r="M16" s="60"/>
      <c r="N16" s="63"/>
      <c r="O16" s="64">
        <f t="shared" si="6"/>
        <v>62</v>
      </c>
      <c r="P16" s="65">
        <f t="shared" si="7"/>
        <v>16580</v>
      </c>
      <c r="Q16" s="44">
        <f t="shared" si="1"/>
        <v>6</v>
      </c>
      <c r="R16" s="3"/>
      <c r="S16" s="3"/>
      <c r="V16" s="44">
        <f t="shared" si="2"/>
        <v>6</v>
      </c>
      <c r="W16">
        <f t="shared" si="3"/>
        <v>6</v>
      </c>
      <c r="X16">
        <f t="shared" si="4"/>
        <v>6.0060000000000002</v>
      </c>
      <c r="AA16">
        <f t="shared" si="5"/>
        <v>6</v>
      </c>
    </row>
    <row r="17" spans="1:19" ht="27.75" customHeight="1" x14ac:dyDescent="0.25">
      <c r="A17" s="223" t="s">
        <v>19</v>
      </c>
      <c r="B17" s="224"/>
      <c r="C17" s="224"/>
      <c r="D17" s="224"/>
      <c r="E17" s="224"/>
      <c r="F17" s="224"/>
      <c r="G17" s="224"/>
      <c r="H17" s="224"/>
      <c r="I17" s="224"/>
      <c r="J17" s="224"/>
      <c r="K17" s="224"/>
      <c r="L17" s="224"/>
      <c r="M17" s="224"/>
      <c r="N17" s="224"/>
      <c r="O17" s="224"/>
      <c r="P17" s="224"/>
      <c r="Q17" s="224"/>
      <c r="R17" s="26"/>
      <c r="S17" s="26"/>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topLeftCell="A9" zoomScale="85" zoomScaleNormal="85" workbookViewId="0">
      <selection activeCell="A29" sqref="A29:Q29"/>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7" width="9.140625" customWidth="1"/>
  </cols>
  <sheetData>
    <row r="1" spans="1:52" ht="33.75" customHeight="1" thickBot="1" x14ac:dyDescent="0.25">
      <c r="A1" s="258" t="s">
        <v>100</v>
      </c>
      <c r="B1" s="259"/>
      <c r="C1" s="260" t="s">
        <v>104</v>
      </c>
      <c r="D1" s="260"/>
      <c r="E1" s="260"/>
      <c r="F1" s="260"/>
      <c r="G1" s="260"/>
      <c r="H1" s="260"/>
      <c r="I1" s="260"/>
      <c r="J1" s="260"/>
      <c r="K1" s="260"/>
      <c r="L1" s="260"/>
      <c r="M1" s="260"/>
      <c r="N1" s="260"/>
      <c r="O1" s="260"/>
      <c r="P1" s="260"/>
      <c r="Q1" s="261"/>
      <c r="T1" s="262" t="s">
        <v>49</v>
      </c>
      <c r="U1" s="263"/>
      <c r="V1" s="264"/>
    </row>
    <row r="2" spans="1:52" ht="20.25" customHeight="1" x14ac:dyDescent="0.2">
      <c r="A2" s="179"/>
      <c r="B2" s="175" t="s">
        <v>18</v>
      </c>
      <c r="C2" s="176" t="s">
        <v>4</v>
      </c>
      <c r="D2" s="177"/>
      <c r="E2" s="178"/>
      <c r="F2" s="176" t="s">
        <v>5</v>
      </c>
      <c r="G2" s="177"/>
      <c r="H2" s="178"/>
      <c r="I2" s="176" t="s">
        <v>6</v>
      </c>
      <c r="J2" s="177"/>
      <c r="K2" s="178"/>
      <c r="L2" s="176" t="s">
        <v>7</v>
      </c>
      <c r="M2" s="177"/>
      <c r="N2" s="177"/>
      <c r="O2" s="198" t="s">
        <v>13</v>
      </c>
      <c r="P2" s="198" t="s">
        <v>14</v>
      </c>
      <c r="Q2" s="201" t="s">
        <v>11</v>
      </c>
      <c r="T2" s="252" t="s">
        <v>50</v>
      </c>
      <c r="U2" s="254" t="s">
        <v>51</v>
      </c>
      <c r="V2" s="256" t="s">
        <v>1</v>
      </c>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row>
    <row r="3" spans="1:52" ht="15.95" customHeight="1" x14ac:dyDescent="0.2">
      <c r="A3" s="179"/>
      <c r="B3" s="175"/>
      <c r="C3" s="180" t="s">
        <v>8</v>
      </c>
      <c r="D3" s="181"/>
      <c r="E3" s="182"/>
      <c r="F3" s="180" t="s">
        <v>8</v>
      </c>
      <c r="G3" s="181"/>
      <c r="H3" s="182"/>
      <c r="I3" s="180" t="s">
        <v>8</v>
      </c>
      <c r="J3" s="181"/>
      <c r="K3" s="182"/>
      <c r="L3" s="180" t="s">
        <v>8</v>
      </c>
      <c r="M3" s="181"/>
      <c r="N3" s="181"/>
      <c r="O3" s="199"/>
      <c r="P3" s="199"/>
      <c r="Q3" s="201"/>
      <c r="T3" s="252"/>
      <c r="U3" s="254"/>
      <c r="V3" s="256"/>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row>
    <row r="4" spans="1:52" ht="15.95" customHeight="1" thickBot="1" x14ac:dyDescent="0.25">
      <c r="A4" s="179"/>
      <c r="B4" s="175"/>
      <c r="C4" s="66" t="s">
        <v>9</v>
      </c>
      <c r="D4" s="67" t="s">
        <v>10</v>
      </c>
      <c r="E4" s="68" t="s">
        <v>0</v>
      </c>
      <c r="F4" s="66" t="s">
        <v>9</v>
      </c>
      <c r="G4" s="67" t="s">
        <v>10</v>
      </c>
      <c r="H4" s="68" t="s">
        <v>0</v>
      </c>
      <c r="I4" s="66" t="s">
        <v>9</v>
      </c>
      <c r="J4" s="67" t="s">
        <v>10</v>
      </c>
      <c r="K4" s="68" t="s">
        <v>0</v>
      </c>
      <c r="L4" s="66" t="s">
        <v>9</v>
      </c>
      <c r="M4" s="67" t="s">
        <v>10</v>
      </c>
      <c r="N4" s="69" t="s">
        <v>0</v>
      </c>
      <c r="O4" s="200"/>
      <c r="P4" s="200"/>
      <c r="Q4" s="201"/>
      <c r="T4" s="253"/>
      <c r="U4" s="255"/>
      <c r="V4" s="257"/>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row>
    <row r="5" spans="1:52" ht="19.5" customHeight="1" x14ac:dyDescent="0.2">
      <c r="A5" s="162">
        <v>1</v>
      </c>
      <c r="B5" s="265" t="str">
        <f>'Zoznam tímov a pretekárov'!A3</f>
        <v>Košice AZ Rybár-Browning</v>
      </c>
      <c r="C5" s="154" t="s">
        <v>39</v>
      </c>
      <c r="D5" s="267"/>
      <c r="E5" s="81"/>
      <c r="F5" s="154" t="s">
        <v>61</v>
      </c>
      <c r="G5" s="187"/>
      <c r="H5" s="81"/>
      <c r="I5" s="154" t="s">
        <v>60</v>
      </c>
      <c r="J5" s="187"/>
      <c r="K5" s="81"/>
      <c r="L5" s="154" t="s">
        <v>58</v>
      </c>
      <c r="M5" s="187"/>
      <c r="N5" s="81"/>
      <c r="O5" s="156">
        <f>SUM(E6+H6+K6+N6)</f>
        <v>32</v>
      </c>
      <c r="P5" s="270">
        <f>SUM(D6+G6+J6+M6)</f>
        <v>11520</v>
      </c>
      <c r="Q5" s="268">
        <f>AD6</f>
        <v>9</v>
      </c>
      <c r="T5" s="272">
        <f>O5+'12 družstiev Pretek č. 1'!O5+'12 družstiev Pretek č. 2'!O5</f>
        <v>101</v>
      </c>
      <c r="U5" s="270">
        <f>P5+'12 družstiev Pretek č. 1'!P5+'12 družstiev Pretek č. 2'!P5</f>
        <v>27460</v>
      </c>
      <c r="V5" s="268">
        <f>AZ6</f>
        <v>10</v>
      </c>
      <c r="Y5" s="166" t="s">
        <v>21</v>
      </c>
      <c r="Z5" s="167"/>
      <c r="AA5" s="167"/>
      <c r="AB5" s="167"/>
      <c r="AC5" s="167"/>
      <c r="AD5" s="168"/>
      <c r="AE5" s="166" t="s">
        <v>22</v>
      </c>
      <c r="AF5" s="167"/>
      <c r="AG5" s="167"/>
      <c r="AH5" s="168"/>
      <c r="AI5" s="166" t="s">
        <v>23</v>
      </c>
      <c r="AJ5" s="167"/>
      <c r="AK5" s="167"/>
      <c r="AL5" s="168"/>
      <c r="AM5" s="166" t="s">
        <v>24</v>
      </c>
      <c r="AN5" s="167"/>
      <c r="AO5" s="167"/>
      <c r="AP5" s="168"/>
      <c r="AQ5" s="166" t="s">
        <v>25</v>
      </c>
      <c r="AR5" s="167"/>
      <c r="AS5" s="167"/>
      <c r="AT5" s="168"/>
      <c r="AU5" s="21" t="s">
        <v>52</v>
      </c>
    </row>
    <row r="6" spans="1:52" ht="19.5" customHeight="1" thickBot="1" x14ac:dyDescent="0.25">
      <c r="A6" s="163"/>
      <c r="B6" s="266"/>
      <c r="C6" s="27">
        <v>10</v>
      </c>
      <c r="D6" s="28">
        <v>3960</v>
      </c>
      <c r="E6" s="32">
        <f>IF(ISBLANK(D6),0,IF(ISBLANK(C5),0,IF(E5 = "D",MAX($A$5:$A$28) + 1,AH6)))</f>
        <v>7</v>
      </c>
      <c r="F6" s="27">
        <v>6</v>
      </c>
      <c r="G6" s="28">
        <v>700</v>
      </c>
      <c r="H6" s="32">
        <f>IF(ISBLANK(G6),0,IF(ISBLANK(F5),0,IF(H5 = "D",MAX($A$5:$A$28) + 1,AL6)))</f>
        <v>12</v>
      </c>
      <c r="I6" s="27">
        <v>5</v>
      </c>
      <c r="J6" s="28">
        <v>3120</v>
      </c>
      <c r="K6" s="32">
        <f>IF(ISBLANK(J6),0,IF(ISBLANK(I5),0,IF(K5 = "D",MAX($A$5:$A$28) + 1,AP6)))</f>
        <v>7</v>
      </c>
      <c r="L6" s="27">
        <v>9</v>
      </c>
      <c r="M6" s="28">
        <v>3740</v>
      </c>
      <c r="N6" s="32">
        <f>IF(ISBLANK(M6),0,IF(ISBLANK(L5),0,IF(N5 = "D",MAX($A$5:$A$28) + 1,AT6)))</f>
        <v>6</v>
      </c>
      <c r="O6" s="157"/>
      <c r="P6" s="271"/>
      <c r="Q6" s="269"/>
      <c r="T6" s="273"/>
      <c r="U6" s="271"/>
      <c r="V6" s="269"/>
      <c r="Y6" s="12">
        <f>O5</f>
        <v>32</v>
      </c>
      <c r="Z6" s="13">
        <f>P5</f>
        <v>11520</v>
      </c>
      <c r="AA6" s="8">
        <f>RANK(Y6,$Y$6:$Y$17,1)</f>
        <v>8</v>
      </c>
      <c r="AB6" s="8">
        <f>RANK(Z6,$Z$6:$Z$17,0)</f>
        <v>10</v>
      </c>
      <c r="AC6" s="8">
        <f>AA6+AB6*0.00001</f>
        <v>8.0000999999999998</v>
      </c>
      <c r="AD6" s="24">
        <f>RANK(AC6,$AC$6:$AC$17,1)</f>
        <v>9</v>
      </c>
      <c r="AE6" s="17">
        <f>D6</f>
        <v>3960</v>
      </c>
      <c r="AF6" s="18">
        <f>IF(D5="d",MAX($A$5:$A$28) +1,RANK(AE6,$AE$6:$AE$17,0))</f>
        <v>7</v>
      </c>
      <c r="AG6" s="8">
        <f t="shared" ref="AG6:AG17" si="0">COUNTIF($AF$6:$AF$17,AF6)</f>
        <v>1</v>
      </c>
      <c r="AH6" s="22">
        <f>IF(AG6 &gt; 1,IF(MOD(AG6,2) = 0,(AF6*AG6+AG6-1)/AG6,(AF6*AG6+AG6)/AG6),IF(AG6=1,AF6,(AF6*AG6+AG6-1)/AG6))</f>
        <v>7</v>
      </c>
      <c r="AI6" s="17">
        <f>G6</f>
        <v>700</v>
      </c>
      <c r="AJ6">
        <f>IF(F5="d",MAX($A$5:$A$28) +1,RANK(AI6,$AI$6:$AI$17,0))</f>
        <v>12</v>
      </c>
      <c r="AK6" s="8">
        <f t="shared" ref="AK6:AK17" si="1">COUNTIF($AJ$6:$AJ$17,AJ6)</f>
        <v>1</v>
      </c>
      <c r="AL6" s="22">
        <f>IF(AK6 &gt; 1,IF(MOD(AK6,2) = 0,(AJ6*AK6+AK6-1)/AK6,(AJ6*AK6+AK6)/AK6),IF(AK6=1,AJ6,(AJ6*AK6+AK6-1)/AK6))</f>
        <v>12</v>
      </c>
      <c r="AM6" s="17">
        <f>J6</f>
        <v>3120</v>
      </c>
      <c r="AN6" s="18">
        <f t="shared" ref="AN6:AN17" si="2">IF(J5="d",MAX($A$5:$A$28) +1,RANK(AM6,$AM$6:$AM$17,0))</f>
        <v>7</v>
      </c>
      <c r="AO6" s="8">
        <f>COUNTIF($AN$6:$AN$17,AN6)</f>
        <v>1</v>
      </c>
      <c r="AP6" s="22">
        <f>IF(AO6 &gt; 1,IF(MOD(AO6,2) = 0,(AN6*AO6+AO6-1)/AO6,(AN6*AO6+AO6)/AO6),IF(AO6=1,AN6,(AN6*AO6+AO6-1)/AO6))</f>
        <v>7</v>
      </c>
      <c r="AQ6" s="17">
        <f>M6</f>
        <v>3740</v>
      </c>
      <c r="AR6" s="18">
        <f>IF(M5="d",MAX($A$5:$A$28) +1,RANK(AQ6,$AQ$6:$AQ$17,0))</f>
        <v>6</v>
      </c>
      <c r="AS6" s="8">
        <f>COUNTIF($AR$6:$AR$17,AR6)</f>
        <v>1</v>
      </c>
      <c r="AT6" s="22">
        <f>IF(AS6 &gt; 1,IF(MOD(AS6,2) = 0,(AR6*AS6+AS6-1)/AS6,(AR6*AS6+AS6)/AS6),IF(AS6=1,AR6,(AR6*AS6+AS6-1)/AS6))</f>
        <v>6</v>
      </c>
      <c r="AU6" s="11">
        <f>T5</f>
        <v>101</v>
      </c>
      <c r="AV6" s="11">
        <f>U5</f>
        <v>27460</v>
      </c>
      <c r="AW6">
        <f>RANK(AU6,$AU$6:$AU$17,1)</f>
        <v>9</v>
      </c>
      <c r="AX6">
        <f>RANK(AV6,$AV$6:$AV$17,0)</f>
        <v>12</v>
      </c>
      <c r="AY6">
        <f>AW6+AX6*0.00001</f>
        <v>9.0001200000000008</v>
      </c>
      <c r="AZ6">
        <f>RANK(AY6,$AY$6:$AY$17,1)</f>
        <v>10</v>
      </c>
    </row>
    <row r="7" spans="1:52" ht="19.5" customHeight="1" x14ac:dyDescent="0.2">
      <c r="A7" s="162">
        <v>2</v>
      </c>
      <c r="B7" s="265" t="str">
        <f>'Zoznam tímov a pretekárov'!A5</f>
        <v>Sereď</v>
      </c>
      <c r="C7" s="154" t="s">
        <v>62</v>
      </c>
      <c r="D7" s="267"/>
      <c r="E7" s="81"/>
      <c r="F7" s="154" t="s">
        <v>65</v>
      </c>
      <c r="G7" s="267"/>
      <c r="H7" s="81"/>
      <c r="I7" s="154" t="s">
        <v>63</v>
      </c>
      <c r="J7" s="267"/>
      <c r="K7" s="81"/>
      <c r="L7" s="154" t="s">
        <v>64</v>
      </c>
      <c r="M7" s="267"/>
      <c r="N7" s="81"/>
      <c r="O7" s="156">
        <f>SUM(E8+H8+K8+N8)</f>
        <v>27</v>
      </c>
      <c r="P7" s="270">
        <f>SUM(D8+G8+J8+M8)</f>
        <v>20300</v>
      </c>
      <c r="Q7" s="268">
        <f>AD7</f>
        <v>6</v>
      </c>
      <c r="T7" s="272">
        <f>O7+'12 družstiev Pretek č. 1'!O7+'12 družstiev Pretek č. 2'!O7</f>
        <v>61.5</v>
      </c>
      <c r="U7" s="270">
        <f>P7+'12 družstiev Pretek č. 1'!P7+'12 družstiev Pretek č. 2'!P7</f>
        <v>43200</v>
      </c>
      <c r="V7" s="268">
        <f>AZ7</f>
        <v>1</v>
      </c>
      <c r="Y7" s="12">
        <f>O7</f>
        <v>27</v>
      </c>
      <c r="Z7" s="13">
        <f>P7</f>
        <v>20300</v>
      </c>
      <c r="AA7" s="8">
        <f t="shared" ref="AA7:AA17" si="3">RANK(Y7,$Y$6:$Y$17,1)</f>
        <v>6</v>
      </c>
      <c r="AB7" s="8">
        <f t="shared" ref="AB7:AB17" si="4">RANK(Z7,$Z$6:$Z$17,0)</f>
        <v>6</v>
      </c>
      <c r="AC7" s="8">
        <f t="shared" ref="AC7:AC17" si="5">AA7+AB7*0.00001</f>
        <v>6.0000600000000004</v>
      </c>
      <c r="AD7" s="24">
        <f t="shared" ref="AD7:AD17" si="6">RANK(AC7,$AC$6:$AC$17,1)</f>
        <v>6</v>
      </c>
      <c r="AE7" s="17">
        <f>D8</f>
        <v>9240</v>
      </c>
      <c r="AF7" s="18">
        <f>IF(D7="d",MAX($A$5:$A$28) +1,RANK(AE7,$AE$6:$AE$17,0))</f>
        <v>5</v>
      </c>
      <c r="AG7" s="8">
        <f t="shared" si="0"/>
        <v>1</v>
      </c>
      <c r="AH7" s="22">
        <f t="shared" ref="AH7:AH17" si="7">IF(AG7 &gt; 1,IF(MOD(AG7,2) = 0,(AF7*AG7+AG7-1)/AG7,(AF7*AG7+AG7)/AG7),IF(AG7=1,AF7,(AF7*AG7+AG7-1)/AG7))</f>
        <v>5</v>
      </c>
      <c r="AI7" s="17">
        <f>G8</f>
        <v>6920</v>
      </c>
      <c r="AJ7">
        <f>IF(F7="d",MAX($A$5:$A$28) +1,RANK(AI7,$AI$6:$AI$17,0))</f>
        <v>3</v>
      </c>
      <c r="AK7" s="8">
        <f t="shared" si="1"/>
        <v>1</v>
      </c>
      <c r="AL7" s="22">
        <f t="shared" ref="AL7:AL17" si="8">IF(AK7 &gt; 1,IF(MOD(AK7,2) = 0,(AJ7*AK7+AK7-1)/AK7,(AJ7*AK7+AK7)/AK7),IF(AK7=1,AJ7,(AJ7*AK7+AK7-1)/AK7))</f>
        <v>3</v>
      </c>
      <c r="AM7" s="17">
        <f>J8</f>
        <v>1940</v>
      </c>
      <c r="AN7" s="18">
        <f t="shared" si="2"/>
        <v>8</v>
      </c>
      <c r="AO7" s="8">
        <f t="shared" ref="AO7:AO17" si="9">COUNTIF($AN$6:$AN$17,AN7)</f>
        <v>1</v>
      </c>
      <c r="AP7" s="22">
        <f t="shared" ref="AP7:AP17" si="10">IF(AO7=1,AN7,(AN7*AO7+AO7-1)/AO7)</f>
        <v>8</v>
      </c>
      <c r="AQ7" s="17">
        <f>M8</f>
        <v>2200</v>
      </c>
      <c r="AR7" s="18">
        <f>IF(M7="d",MAX($A$5:$A$28) +1,RANK(AQ7,$AQ$6:$AQ$17,0))</f>
        <v>11</v>
      </c>
      <c r="AS7" s="8">
        <f t="shared" ref="AS7:AS17" si="11">COUNTIF($AR$6:$AR$17,AR7)</f>
        <v>1</v>
      </c>
      <c r="AT7" s="22">
        <f t="shared" ref="AT7:AT17" si="12">IF(AS7 &gt; 1,IF(MOD(AS7,2) = 0,(AR7*AS7+AS7-1)/AS7,(AR7*AS7+AS7)/AS7),IF(AS7=1,AR7,(AR7*AS7+AS7-1)/AS7))</f>
        <v>11</v>
      </c>
      <c r="AU7" s="11">
        <f>T7</f>
        <v>61.5</v>
      </c>
      <c r="AV7" s="11">
        <f>U7</f>
        <v>43200</v>
      </c>
      <c r="AW7">
        <f t="shared" ref="AW7:AW17" si="13">RANK(AU7,$AU$6:$AU$17,1)</f>
        <v>1</v>
      </c>
      <c r="AX7">
        <f t="shared" ref="AX7:AX17" si="14">RANK(AV7,$AV$6:$AV$17,0)</f>
        <v>4</v>
      </c>
      <c r="AY7">
        <f t="shared" ref="AY7:AY17" si="15">AW7+AX7*0.00001</f>
        <v>1.00004</v>
      </c>
      <c r="AZ7">
        <f t="shared" ref="AZ7:AZ17" si="16">RANK(AY7,$AY$6:$AY$17,1)</f>
        <v>1</v>
      </c>
    </row>
    <row r="8" spans="1:52" ht="19.5" customHeight="1" thickBot="1" x14ac:dyDescent="0.25">
      <c r="A8" s="163"/>
      <c r="B8" s="266"/>
      <c r="C8" s="27">
        <v>11</v>
      </c>
      <c r="D8" s="28">
        <v>9240</v>
      </c>
      <c r="E8" s="32">
        <f>IF(ISBLANK(D8),0,IF(ISBLANK(C7),0,IF(E7 = "D",MAX($A$5:$A$28) + 1,AH7)))</f>
        <v>5</v>
      </c>
      <c r="F8" s="27">
        <v>3</v>
      </c>
      <c r="G8" s="28">
        <v>6920</v>
      </c>
      <c r="H8" s="32">
        <f>IF(ISBLANK(G8),0,IF(ISBLANK(F7),0,IF(H7 = "D",MAX($A$5:$A$28) + 1,AL7)))</f>
        <v>3</v>
      </c>
      <c r="I8" s="27">
        <v>3</v>
      </c>
      <c r="J8" s="28">
        <v>1940</v>
      </c>
      <c r="K8" s="32">
        <f>IF(ISBLANK(J8),0,IF(ISBLANK(I7),0,IF(K7 = "D",MAX($A$5:$A$28) + 1,AP7)))</f>
        <v>8</v>
      </c>
      <c r="L8" s="27">
        <v>3</v>
      </c>
      <c r="M8" s="28">
        <v>2200</v>
      </c>
      <c r="N8" s="32">
        <f>IF(ISBLANK(M8),0,IF(ISBLANK(L7),0,IF(N7 = "D",MAX($A$5:$A$28) + 1,AT7)))</f>
        <v>11</v>
      </c>
      <c r="O8" s="157"/>
      <c r="P8" s="271"/>
      <c r="Q8" s="269"/>
      <c r="T8" s="273"/>
      <c r="U8" s="271"/>
      <c r="V8" s="269"/>
      <c r="Y8" s="12">
        <f>O9</f>
        <v>7</v>
      </c>
      <c r="Z8" s="13">
        <f>P9</f>
        <v>38580</v>
      </c>
      <c r="AA8" s="8">
        <f t="shared" si="3"/>
        <v>1</v>
      </c>
      <c r="AB8" s="8">
        <f t="shared" si="4"/>
        <v>1</v>
      </c>
      <c r="AC8" s="8">
        <f t="shared" si="5"/>
        <v>1.0000100000000001</v>
      </c>
      <c r="AD8" s="24">
        <f t="shared" si="6"/>
        <v>1</v>
      </c>
      <c r="AE8" s="17">
        <f>D10</f>
        <v>9400</v>
      </c>
      <c r="AF8" s="18">
        <f>IF(D9="d",MAX($A$5:$A$28) +1,RANK(AE8,$AE$6:$AE$17,0))</f>
        <v>4</v>
      </c>
      <c r="AG8" s="8">
        <f t="shared" si="0"/>
        <v>1</v>
      </c>
      <c r="AH8" s="22">
        <f t="shared" si="7"/>
        <v>4</v>
      </c>
      <c r="AI8" s="17">
        <f>G10</f>
        <v>9080</v>
      </c>
      <c r="AJ8">
        <f>IF(F9="d",MAX($A$5:$A$28) +1,RANK(AI8,$AI$6:$AI$17,0))</f>
        <v>1</v>
      </c>
      <c r="AK8" s="8">
        <f t="shared" si="1"/>
        <v>1</v>
      </c>
      <c r="AL8" s="22">
        <f t="shared" si="8"/>
        <v>1</v>
      </c>
      <c r="AM8" s="17">
        <f>J10</f>
        <v>7580</v>
      </c>
      <c r="AN8" s="18">
        <f t="shared" si="2"/>
        <v>1</v>
      </c>
      <c r="AO8" s="8">
        <f t="shared" si="9"/>
        <v>1</v>
      </c>
      <c r="AP8" s="22">
        <f t="shared" si="10"/>
        <v>1</v>
      </c>
      <c r="AQ8" s="17">
        <f>M10</f>
        <v>12520</v>
      </c>
      <c r="AR8" s="18">
        <f>IF(M9="d",MAX($A$5:$A$28) +1,RANK(AQ8,$AQ$6:$AQ$17,0))</f>
        <v>1</v>
      </c>
      <c r="AS8" s="8">
        <f t="shared" si="11"/>
        <v>1</v>
      </c>
      <c r="AT8" s="22">
        <f t="shared" si="12"/>
        <v>1</v>
      </c>
      <c r="AU8" s="11">
        <f>T9</f>
        <v>79</v>
      </c>
      <c r="AV8" s="11">
        <f>U9</f>
        <v>52000</v>
      </c>
      <c r="AW8">
        <f t="shared" si="13"/>
        <v>4</v>
      </c>
      <c r="AX8">
        <f t="shared" si="14"/>
        <v>1</v>
      </c>
      <c r="AY8">
        <f t="shared" si="15"/>
        <v>4.0000099999999996</v>
      </c>
      <c r="AZ8">
        <f t="shared" si="16"/>
        <v>4</v>
      </c>
    </row>
    <row r="9" spans="1:52" ht="19.5" customHeight="1" x14ac:dyDescent="0.2">
      <c r="A9" s="169">
        <v>3</v>
      </c>
      <c r="B9" s="265" t="str">
        <f>'Zoznam tímov a pretekárov'!A7</f>
        <v>Bratislava 2 Trabucco</v>
      </c>
      <c r="C9" s="154" t="s">
        <v>72</v>
      </c>
      <c r="D9" s="267"/>
      <c r="E9" s="81"/>
      <c r="F9" s="154" t="s">
        <v>70</v>
      </c>
      <c r="G9" s="267"/>
      <c r="H9" s="81"/>
      <c r="I9" s="154" t="s">
        <v>71</v>
      </c>
      <c r="J9" s="267"/>
      <c r="K9" s="81"/>
      <c r="L9" s="154" t="s">
        <v>73</v>
      </c>
      <c r="M9" s="267"/>
      <c r="N9" s="81"/>
      <c r="O9" s="156">
        <f>SUM(E10+H10+K10+N10)</f>
        <v>7</v>
      </c>
      <c r="P9" s="270">
        <f>SUM(D10+G10+J10+M10)</f>
        <v>38580</v>
      </c>
      <c r="Q9" s="268">
        <f>AD8</f>
        <v>1</v>
      </c>
      <c r="T9" s="272">
        <f>O9+'12 družstiev Pretek č. 1'!O9+'12 družstiev Pretek č. 2'!O9</f>
        <v>79</v>
      </c>
      <c r="U9" s="270">
        <f>P9+'12 družstiev Pretek č. 1'!P9+'12 družstiev Pretek č. 2'!P9</f>
        <v>52000</v>
      </c>
      <c r="V9" s="268">
        <f>AZ8</f>
        <v>4</v>
      </c>
      <c r="Y9" s="12">
        <f>O11</f>
        <v>36</v>
      </c>
      <c r="Z9" s="13">
        <f>P11</f>
        <v>11220</v>
      </c>
      <c r="AA9" s="8">
        <f t="shared" si="3"/>
        <v>10</v>
      </c>
      <c r="AB9" s="8">
        <f t="shared" si="4"/>
        <v>11</v>
      </c>
      <c r="AC9" s="8">
        <f t="shared" si="5"/>
        <v>10.000109999999999</v>
      </c>
      <c r="AD9" s="24">
        <f t="shared" si="6"/>
        <v>11</v>
      </c>
      <c r="AE9" s="17">
        <f>D12</f>
        <v>560</v>
      </c>
      <c r="AF9" s="18">
        <f>IF(D11="d",MAX($A$5:$A$28) +1,RANK(AE9,$AE$6:$AE$17,0))</f>
        <v>12</v>
      </c>
      <c r="AG9" s="8">
        <f t="shared" si="0"/>
        <v>1</v>
      </c>
      <c r="AH9" s="22">
        <f t="shared" si="7"/>
        <v>12</v>
      </c>
      <c r="AI9" s="17">
        <f>G12</f>
        <v>2040</v>
      </c>
      <c r="AJ9">
        <f>IF(F11="d",MAX($A$5:$A$28) +1,RANK(AI9,$AI$6:$AI$17,0))</f>
        <v>10</v>
      </c>
      <c r="AK9" s="8">
        <f t="shared" si="1"/>
        <v>1</v>
      </c>
      <c r="AL9" s="22">
        <f t="shared" si="8"/>
        <v>10</v>
      </c>
      <c r="AM9" s="17">
        <f>J12</f>
        <v>5940</v>
      </c>
      <c r="AN9" s="18">
        <f t="shared" si="2"/>
        <v>4</v>
      </c>
      <c r="AO9" s="8">
        <f t="shared" si="9"/>
        <v>1</v>
      </c>
      <c r="AP9" s="22">
        <f t="shared" si="10"/>
        <v>4</v>
      </c>
      <c r="AQ9" s="17">
        <f>M12</f>
        <v>2680</v>
      </c>
      <c r="AR9" s="18">
        <f>IF(M11="d",MAX($A$5:$A$28) +1,RANK(AQ9,$AQ$6:$AQ$17,0))</f>
        <v>10</v>
      </c>
      <c r="AS9" s="8">
        <f t="shared" si="11"/>
        <v>1</v>
      </c>
      <c r="AT9" s="22">
        <f t="shared" si="12"/>
        <v>10</v>
      </c>
      <c r="AU9" s="11">
        <f>T11</f>
        <v>87</v>
      </c>
      <c r="AV9" s="11">
        <f>U11</f>
        <v>29940</v>
      </c>
      <c r="AW9">
        <f t="shared" si="13"/>
        <v>6</v>
      </c>
      <c r="AX9">
        <f t="shared" si="14"/>
        <v>10</v>
      </c>
      <c r="AY9">
        <f t="shared" si="15"/>
        <v>6.0000999999999998</v>
      </c>
      <c r="AZ9">
        <f t="shared" si="16"/>
        <v>7</v>
      </c>
    </row>
    <row r="10" spans="1:52" ht="19.5" customHeight="1" thickBot="1" x14ac:dyDescent="0.25">
      <c r="A10" s="169"/>
      <c r="B10" s="266"/>
      <c r="C10" s="27">
        <v>7</v>
      </c>
      <c r="D10" s="28">
        <v>9400</v>
      </c>
      <c r="E10" s="32">
        <f>IF(ISBLANK(D10),0,IF(ISBLANK(C9),0,IF(E9 = "D",MAX($A$5:$A$28) + 1,AH8)))</f>
        <v>4</v>
      </c>
      <c r="F10" s="27">
        <v>1</v>
      </c>
      <c r="G10" s="28">
        <v>9080</v>
      </c>
      <c r="H10" s="32">
        <f>IF(ISBLANK(G10),0,IF(ISBLANK(F9),0,IF(H9 = "D",MAX($A$5:$A$28) + 1,AL8)))</f>
        <v>1</v>
      </c>
      <c r="I10" s="27">
        <v>8</v>
      </c>
      <c r="J10" s="28">
        <v>7580</v>
      </c>
      <c r="K10" s="32">
        <f>IF(ISBLANK(J10),0,IF(ISBLANK(I9),0,IF(K9 = "D",MAX($A$5:$A$28) + 1,AP8)))</f>
        <v>1</v>
      </c>
      <c r="L10" s="27">
        <v>10</v>
      </c>
      <c r="M10" s="28">
        <v>12520</v>
      </c>
      <c r="N10" s="32">
        <f>IF(ISBLANK(M10),0,IF(ISBLANK(L9),0,IF(N9 = "D",MAX($A$5:$A$28) + 1,AT8)))</f>
        <v>1</v>
      </c>
      <c r="O10" s="157"/>
      <c r="P10" s="271"/>
      <c r="Q10" s="269"/>
      <c r="T10" s="273"/>
      <c r="U10" s="271"/>
      <c r="V10" s="269"/>
      <c r="Y10" s="12">
        <f>O13</f>
        <v>21</v>
      </c>
      <c r="Z10" s="13">
        <f>P13</f>
        <v>25640</v>
      </c>
      <c r="AA10" s="8">
        <f t="shared" si="3"/>
        <v>4</v>
      </c>
      <c r="AB10" s="8">
        <f t="shared" si="4"/>
        <v>4</v>
      </c>
      <c r="AC10" s="8">
        <f t="shared" si="5"/>
        <v>4.0000400000000003</v>
      </c>
      <c r="AD10" s="24">
        <f t="shared" si="6"/>
        <v>4</v>
      </c>
      <c r="AE10" s="17">
        <f>D14</f>
        <v>10900</v>
      </c>
      <c r="AF10" s="18">
        <f>IF(D13="d",MAX($A$5:$A$28) +1,RANK(AE10,$AE$6:$AE$17,0))</f>
        <v>2</v>
      </c>
      <c r="AG10" s="8">
        <f t="shared" si="0"/>
        <v>1</v>
      </c>
      <c r="AH10" s="22">
        <f t="shared" si="7"/>
        <v>2</v>
      </c>
      <c r="AI10" s="17">
        <f>G14</f>
        <v>6640</v>
      </c>
      <c r="AJ10">
        <f>IF(F13="d",MAX($A$5:$A$28) +1,RANK(AI10,$AI$6:$AI$17,0))</f>
        <v>4</v>
      </c>
      <c r="AK10" s="8">
        <f t="shared" si="1"/>
        <v>1</v>
      </c>
      <c r="AL10" s="22">
        <f t="shared" si="8"/>
        <v>4</v>
      </c>
      <c r="AM10" s="17">
        <f>J14</f>
        <v>1700</v>
      </c>
      <c r="AN10" s="18">
        <f t="shared" si="2"/>
        <v>10</v>
      </c>
      <c r="AO10" s="8">
        <f t="shared" si="9"/>
        <v>1</v>
      </c>
      <c r="AP10" s="22">
        <f t="shared" si="10"/>
        <v>10</v>
      </c>
      <c r="AQ10" s="17">
        <f>M14</f>
        <v>6400</v>
      </c>
      <c r="AR10" s="18">
        <f>IF(M13="d",MAX($A$5:$A$28) +1,RANK(AQ10,$AQ$6:$AQ$17,0))</f>
        <v>5</v>
      </c>
      <c r="AS10" s="8">
        <f t="shared" si="11"/>
        <v>1</v>
      </c>
      <c r="AT10" s="22">
        <f>IF(AS10 &gt; 1,IF(MOD(AS10,2) = 0,(AR10*AS10+AS10-1)/AS10,(AR10*AS10+AS10)/AS10),IF(AS10=1,AR10,(AR10*AS10+AS10-1)/AS10))</f>
        <v>5</v>
      </c>
      <c r="AU10" s="11">
        <f>T13</f>
        <v>87</v>
      </c>
      <c r="AV10" s="11">
        <f>U13</f>
        <v>38880</v>
      </c>
      <c r="AW10">
        <f t="shared" si="13"/>
        <v>6</v>
      </c>
      <c r="AX10">
        <f t="shared" si="14"/>
        <v>5</v>
      </c>
      <c r="AY10">
        <f t="shared" si="15"/>
        <v>6.0000499999999999</v>
      </c>
      <c r="AZ10">
        <f t="shared" si="16"/>
        <v>6</v>
      </c>
    </row>
    <row r="11" spans="1:52" ht="19.5" customHeight="1" x14ac:dyDescent="0.2">
      <c r="A11" s="162">
        <v>4</v>
      </c>
      <c r="B11" s="265" t="str">
        <f>'Zoznam tímov a pretekárov'!A9</f>
        <v>Bratislava 5 FT Abramis</v>
      </c>
      <c r="C11" s="154" t="s">
        <v>66</v>
      </c>
      <c r="D11" s="267"/>
      <c r="E11" s="81"/>
      <c r="F11" s="154" t="s">
        <v>69</v>
      </c>
      <c r="G11" s="267"/>
      <c r="H11" s="81"/>
      <c r="I11" s="154" t="s">
        <v>67</v>
      </c>
      <c r="J11" s="267"/>
      <c r="K11" s="81"/>
      <c r="L11" s="154" t="s">
        <v>68</v>
      </c>
      <c r="M11" s="267"/>
      <c r="N11" s="81"/>
      <c r="O11" s="156">
        <f>SUM(E12+H12+K12+N12)</f>
        <v>36</v>
      </c>
      <c r="P11" s="270">
        <f>SUM(D12+G12+J12+M12)</f>
        <v>11220</v>
      </c>
      <c r="Q11" s="268">
        <f>AD9</f>
        <v>11</v>
      </c>
      <c r="T11" s="272">
        <f>O11+'12 družstiev Pretek č. 1'!O11+'12 družstiev Pretek č. 2'!O11</f>
        <v>87</v>
      </c>
      <c r="U11" s="270">
        <f>P11+'12 družstiev Pretek č. 1'!P11+'12 družstiev Pretek č. 2'!P11</f>
        <v>29940</v>
      </c>
      <c r="V11" s="268">
        <f>AZ9</f>
        <v>7</v>
      </c>
      <c r="Y11" s="12">
        <f>O15</f>
        <v>32</v>
      </c>
      <c r="Z11" s="13">
        <f>P15</f>
        <v>14520</v>
      </c>
      <c r="AA11" s="8">
        <f t="shared" si="3"/>
        <v>8</v>
      </c>
      <c r="AB11" s="8">
        <f t="shared" si="4"/>
        <v>8</v>
      </c>
      <c r="AC11" s="8">
        <f t="shared" si="5"/>
        <v>8.0000800000000005</v>
      </c>
      <c r="AD11" s="24">
        <f t="shared" si="6"/>
        <v>8</v>
      </c>
      <c r="AE11" s="17">
        <f>D16</f>
        <v>2660</v>
      </c>
      <c r="AF11" s="18">
        <f>IF(D15="d",MAX($A$5:$A$28) +1,RANK(AE11,$AE$6:$AE$17,0))</f>
        <v>9</v>
      </c>
      <c r="AG11" s="8">
        <f t="shared" si="0"/>
        <v>1</v>
      </c>
      <c r="AH11" s="22">
        <f t="shared" si="7"/>
        <v>9</v>
      </c>
      <c r="AI11" s="17">
        <f>G16</f>
        <v>1480</v>
      </c>
      <c r="AJ11">
        <f>IF(F15="d",MAX($A$5:$A$28) +1,RANK(AI11,$AI$6:$AI$17,0))</f>
        <v>11</v>
      </c>
      <c r="AK11" s="8">
        <f t="shared" si="1"/>
        <v>1</v>
      </c>
      <c r="AL11" s="22">
        <f t="shared" si="8"/>
        <v>11</v>
      </c>
      <c r="AM11" s="17">
        <f>J16</f>
        <v>7340</v>
      </c>
      <c r="AN11" s="18">
        <f t="shared" si="2"/>
        <v>3</v>
      </c>
      <c r="AO11" s="8">
        <f t="shared" si="9"/>
        <v>1</v>
      </c>
      <c r="AP11" s="22">
        <f t="shared" si="10"/>
        <v>3</v>
      </c>
      <c r="AQ11" s="17">
        <f>M16</f>
        <v>3040</v>
      </c>
      <c r="AR11" s="18">
        <f>IF(M15="d",MAX($A$5:$A$28) +1,RANK(AQ11,$AQ$6:$AQ$17,0))</f>
        <v>9</v>
      </c>
      <c r="AS11" s="8">
        <f t="shared" si="11"/>
        <v>1</v>
      </c>
      <c r="AT11" s="22">
        <f t="shared" si="12"/>
        <v>9</v>
      </c>
      <c r="AU11" s="11">
        <f>T15</f>
        <v>107</v>
      </c>
      <c r="AV11" s="11">
        <f>U15</f>
        <v>29920</v>
      </c>
      <c r="AW11">
        <f t="shared" si="13"/>
        <v>12</v>
      </c>
      <c r="AX11">
        <f t="shared" si="14"/>
        <v>11</v>
      </c>
      <c r="AY11">
        <f t="shared" si="15"/>
        <v>12.000109999999999</v>
      </c>
      <c r="AZ11">
        <f t="shared" si="16"/>
        <v>12</v>
      </c>
    </row>
    <row r="12" spans="1:52" ht="19.5" customHeight="1" thickBot="1" x14ac:dyDescent="0.25">
      <c r="A12" s="163"/>
      <c r="B12" s="266"/>
      <c r="C12" s="27">
        <v>9</v>
      </c>
      <c r="D12" s="28">
        <v>560</v>
      </c>
      <c r="E12" s="32">
        <f>IF(ISBLANK(D12),0,IF(ISBLANK(C11),0,IF(E11 = "D",MAX($A$5:$A$28) + 1,AH9)))</f>
        <v>12</v>
      </c>
      <c r="F12" s="27">
        <v>12</v>
      </c>
      <c r="G12" s="28">
        <v>2040</v>
      </c>
      <c r="H12" s="32">
        <f>IF(ISBLANK(G12),0,IF(ISBLANK(F11),0,IF(H11 = "D",MAX($A$5:$A$28) + 1,AL9)))</f>
        <v>10</v>
      </c>
      <c r="I12" s="27">
        <v>9</v>
      </c>
      <c r="J12" s="28">
        <v>5940</v>
      </c>
      <c r="K12" s="32">
        <f>IF(ISBLANK(J12),0,IF(ISBLANK(I11),0,IF(K11 = "D",MAX($A$5:$A$28) + 1,AP9)))</f>
        <v>4</v>
      </c>
      <c r="L12" s="27">
        <v>5</v>
      </c>
      <c r="M12" s="28">
        <v>2680</v>
      </c>
      <c r="N12" s="32">
        <f>IF(ISBLANK(M12),0,IF(ISBLANK(L11),0,IF(N11 = "D",MAX($A$5:$A$28) + 1,AT9)))</f>
        <v>10</v>
      </c>
      <c r="O12" s="157"/>
      <c r="P12" s="271"/>
      <c r="Q12" s="269"/>
      <c r="T12" s="273"/>
      <c r="U12" s="271"/>
      <c r="V12" s="269"/>
      <c r="W12" s="21"/>
      <c r="Y12" s="12">
        <f>O17</f>
        <v>29</v>
      </c>
      <c r="Z12" s="13">
        <f>P17</f>
        <v>16880</v>
      </c>
      <c r="AA12" s="8">
        <f t="shared" si="3"/>
        <v>7</v>
      </c>
      <c r="AB12" s="8">
        <f t="shared" si="4"/>
        <v>7</v>
      </c>
      <c r="AC12" s="8">
        <f t="shared" si="5"/>
        <v>7.00007</v>
      </c>
      <c r="AD12" s="24">
        <f t="shared" si="6"/>
        <v>7</v>
      </c>
      <c r="AE12" s="17">
        <f>D18</f>
        <v>2680</v>
      </c>
      <c r="AF12" s="18">
        <f>IF(D17="d",MAX($A$5:$A$28) +1,RANK(AE12,$AE$6:$AE$17,0))</f>
        <v>8</v>
      </c>
      <c r="AG12" s="8">
        <f t="shared" si="0"/>
        <v>1</v>
      </c>
      <c r="AH12" s="22">
        <f t="shared" si="7"/>
        <v>8</v>
      </c>
      <c r="AI12" s="17">
        <f>G18</f>
        <v>5580</v>
      </c>
      <c r="AJ12">
        <f>IF(F17="d",MAX($A$5:$A$28) +1,RANK(AI12,$AI$6:$AI$17,0))</f>
        <v>6</v>
      </c>
      <c r="AK12" s="8">
        <f t="shared" si="1"/>
        <v>1</v>
      </c>
      <c r="AL12" s="22">
        <f t="shared" si="8"/>
        <v>6</v>
      </c>
      <c r="AM12" s="17">
        <f>J18</f>
        <v>1580</v>
      </c>
      <c r="AN12" s="18">
        <f t="shared" si="2"/>
        <v>11</v>
      </c>
      <c r="AO12" s="8">
        <f t="shared" si="9"/>
        <v>1</v>
      </c>
      <c r="AP12" s="22">
        <f t="shared" si="10"/>
        <v>11</v>
      </c>
      <c r="AQ12" s="17">
        <f>M18</f>
        <v>7040</v>
      </c>
      <c r="AR12" s="18">
        <f>IF(M17="d",MAX($A$5:$A$28) +1,RANK(AQ12,$AQ$6:$AQ$17,0))</f>
        <v>4</v>
      </c>
      <c r="AS12" s="8">
        <f t="shared" si="11"/>
        <v>1</v>
      </c>
      <c r="AT12" s="22">
        <f t="shared" si="12"/>
        <v>4</v>
      </c>
      <c r="AU12" s="11">
        <f>T17</f>
        <v>101</v>
      </c>
      <c r="AV12" s="11">
        <f>U17</f>
        <v>31900</v>
      </c>
      <c r="AW12">
        <f t="shared" si="13"/>
        <v>9</v>
      </c>
      <c r="AX12">
        <f t="shared" si="14"/>
        <v>9</v>
      </c>
      <c r="AY12">
        <f t="shared" si="15"/>
        <v>9.0000900000000001</v>
      </c>
      <c r="AZ12">
        <f t="shared" si="16"/>
        <v>9</v>
      </c>
    </row>
    <row r="13" spans="1:52" ht="19.5" customHeight="1" x14ac:dyDescent="0.2">
      <c r="A13" s="169">
        <v>5</v>
      </c>
      <c r="B13" s="265" t="str">
        <f>'Zoznam tímov a pretekárov'!A11</f>
        <v>Košice Sensas - Feedercentrum</v>
      </c>
      <c r="C13" s="154" t="s">
        <v>77</v>
      </c>
      <c r="D13" s="267"/>
      <c r="E13" s="81"/>
      <c r="F13" s="154" t="s">
        <v>76</v>
      </c>
      <c r="G13" s="267"/>
      <c r="H13" s="81"/>
      <c r="I13" s="154" t="s">
        <v>78</v>
      </c>
      <c r="J13" s="267"/>
      <c r="K13" s="81"/>
      <c r="L13" s="154" t="s">
        <v>74</v>
      </c>
      <c r="M13" s="267"/>
      <c r="N13" s="81"/>
      <c r="O13" s="156">
        <f>SUM(E14+H14+K14+N14)</f>
        <v>21</v>
      </c>
      <c r="P13" s="270">
        <f>SUM(D14+G14+J14+M14)</f>
        <v>25640</v>
      </c>
      <c r="Q13" s="268">
        <f>AD10</f>
        <v>4</v>
      </c>
      <c r="T13" s="272">
        <f>O13+'12 družstiev Pretek č. 1'!O13+'12 družstiev Pretek č. 2'!O13</f>
        <v>87</v>
      </c>
      <c r="U13" s="270">
        <f>P13+'12 družstiev Pretek č. 1'!P13+'12 družstiev Pretek č. 2'!P13</f>
        <v>38880</v>
      </c>
      <c r="V13" s="268">
        <f>AZ10</f>
        <v>6</v>
      </c>
      <c r="W13" s="21"/>
      <c r="Y13" s="12">
        <f>O19</f>
        <v>12</v>
      </c>
      <c r="Z13" s="13">
        <f>P19</f>
        <v>35760</v>
      </c>
      <c r="AA13" s="8">
        <f t="shared" si="3"/>
        <v>2</v>
      </c>
      <c r="AB13" s="8">
        <f t="shared" si="4"/>
        <v>2</v>
      </c>
      <c r="AC13" s="8">
        <f t="shared" si="5"/>
        <v>2.0000200000000001</v>
      </c>
      <c r="AD13" s="24">
        <f t="shared" si="6"/>
        <v>2</v>
      </c>
      <c r="AE13" s="17">
        <f>D20</f>
        <v>16200</v>
      </c>
      <c r="AF13" s="18">
        <f>IF(D19="d",MAX($A$5:$A$28) +1,RANK(AE13,$AE$6:$AE$17,0))</f>
        <v>1</v>
      </c>
      <c r="AG13" s="8">
        <f t="shared" si="0"/>
        <v>1</v>
      </c>
      <c r="AH13" s="22">
        <f t="shared" si="7"/>
        <v>1</v>
      </c>
      <c r="AI13" s="17">
        <f>G20</f>
        <v>8460</v>
      </c>
      <c r="AJ13">
        <f>IF(F19="d",MAX($A$5:$A$28) +1,RANK(AI13,$AI$6:$AI$17,0))</f>
        <v>2</v>
      </c>
      <c r="AK13" s="8">
        <f t="shared" si="1"/>
        <v>1</v>
      </c>
      <c r="AL13" s="22">
        <f t="shared" si="8"/>
        <v>2</v>
      </c>
      <c r="AM13" s="17">
        <f>J20</f>
        <v>7500</v>
      </c>
      <c r="AN13" s="18">
        <f t="shared" si="2"/>
        <v>2</v>
      </c>
      <c r="AO13" s="8">
        <f t="shared" si="9"/>
        <v>1</v>
      </c>
      <c r="AP13" s="22">
        <f t="shared" si="10"/>
        <v>2</v>
      </c>
      <c r="AQ13" s="17">
        <f>M20</f>
        <v>3600</v>
      </c>
      <c r="AR13" s="18">
        <f>IF(M19="d",MAX($A$5:$A$28) +1,RANK(AQ13,$AQ$6:$AQ$17,0))</f>
        <v>7</v>
      </c>
      <c r="AS13" s="8">
        <f t="shared" si="11"/>
        <v>1</v>
      </c>
      <c r="AT13" s="22">
        <f t="shared" si="12"/>
        <v>7</v>
      </c>
      <c r="AU13" s="11">
        <f>T19</f>
        <v>103</v>
      </c>
      <c r="AV13" s="11">
        <f>U19</f>
        <v>43760</v>
      </c>
      <c r="AW13">
        <f t="shared" si="13"/>
        <v>11</v>
      </c>
      <c r="AX13">
        <f t="shared" si="14"/>
        <v>3</v>
      </c>
      <c r="AY13">
        <f t="shared" si="15"/>
        <v>11.000030000000001</v>
      </c>
      <c r="AZ13">
        <f t="shared" si="16"/>
        <v>11</v>
      </c>
    </row>
    <row r="14" spans="1:52" ht="19.5" customHeight="1" thickBot="1" x14ac:dyDescent="0.25">
      <c r="A14" s="169"/>
      <c r="B14" s="266"/>
      <c r="C14" s="27">
        <v>2</v>
      </c>
      <c r="D14" s="28">
        <v>10900</v>
      </c>
      <c r="E14" s="32">
        <f>IF(ISBLANK(D14),0,IF(ISBLANK(C13),0,IF(E13 = "D",MAX($A$5:$A$28) + 1,AH10)))</f>
        <v>2</v>
      </c>
      <c r="F14" s="27">
        <v>8</v>
      </c>
      <c r="G14" s="28">
        <v>6640</v>
      </c>
      <c r="H14" s="32">
        <f>IF(ISBLANK(G14),0,IF(ISBLANK(F13),0,IF(H13 = "D",MAX($A$5:$A$28) + 1,AL10)))</f>
        <v>4</v>
      </c>
      <c r="I14" s="27">
        <v>12</v>
      </c>
      <c r="J14" s="28">
        <v>1700</v>
      </c>
      <c r="K14" s="32">
        <f>IF(ISBLANK(J14),0,IF(ISBLANK(I13),0,IF(K13 = "D",MAX($A$5:$A$28) + 1,AP10)))</f>
        <v>10</v>
      </c>
      <c r="L14" s="27">
        <v>8</v>
      </c>
      <c r="M14" s="28">
        <v>6400</v>
      </c>
      <c r="N14" s="32">
        <f>IF(ISBLANK(M14),0,IF(ISBLANK(L13),0,IF(N13 = "D",MAX($A$5:$A$28) + 1,AT10)))</f>
        <v>5</v>
      </c>
      <c r="O14" s="157"/>
      <c r="P14" s="271"/>
      <c r="Q14" s="269"/>
      <c r="T14" s="273"/>
      <c r="U14" s="271"/>
      <c r="V14" s="269"/>
      <c r="W14" s="21"/>
      <c r="Y14" s="12">
        <f>O21</f>
        <v>20</v>
      </c>
      <c r="Z14" s="13">
        <f>P21</f>
        <v>25820</v>
      </c>
      <c r="AA14" s="8">
        <f t="shared" si="3"/>
        <v>3</v>
      </c>
      <c r="AB14" s="8">
        <f t="shared" si="4"/>
        <v>3</v>
      </c>
      <c r="AC14" s="8">
        <f t="shared" si="5"/>
        <v>3.0000300000000002</v>
      </c>
      <c r="AD14" s="24">
        <f t="shared" si="6"/>
        <v>3</v>
      </c>
      <c r="AE14" s="17">
        <f>D22</f>
        <v>10440</v>
      </c>
      <c r="AF14" s="18">
        <f>IF(D21="d",MAX($A$5:$A$28) +1,RANK(AE14,$AE$6:$AE$17,0))</f>
        <v>3</v>
      </c>
      <c r="AG14" s="8">
        <f t="shared" si="0"/>
        <v>1</v>
      </c>
      <c r="AH14" s="22">
        <f t="shared" si="7"/>
        <v>3</v>
      </c>
      <c r="AI14" s="17">
        <f>G22</f>
        <v>3880</v>
      </c>
      <c r="AJ14">
        <f>IF(F21="d",MAX($A$5:$A$28) +1,RANK(AI14,$AI$6:$AI$17,0))</f>
        <v>8</v>
      </c>
      <c r="AK14" s="8">
        <f t="shared" si="1"/>
        <v>1</v>
      </c>
      <c r="AL14" s="22">
        <f t="shared" si="8"/>
        <v>8</v>
      </c>
      <c r="AM14" s="17">
        <f>J22</f>
        <v>3140</v>
      </c>
      <c r="AN14" s="18">
        <f t="shared" si="2"/>
        <v>6</v>
      </c>
      <c r="AO14" s="8">
        <f t="shared" si="9"/>
        <v>1</v>
      </c>
      <c r="AP14" s="22">
        <f t="shared" si="10"/>
        <v>6</v>
      </c>
      <c r="AQ14" s="17">
        <f>M22</f>
        <v>8360</v>
      </c>
      <c r="AR14" s="18">
        <f>IF(M21="d",MAX($A$5:$A$28) +1,RANK(AQ14,$AQ$6:$AQ$17,0))</f>
        <v>3</v>
      </c>
      <c r="AS14" s="8">
        <f t="shared" si="11"/>
        <v>1</v>
      </c>
      <c r="AT14" s="22">
        <f>IF(AS14 &gt; 1,IF(MOD(AS14,2) = 0,(AR14*AS14+AS14-1)/AS14,(AR14*AS14+AS14)/AS14),IF(AS14=1,AR14,(AR14*AS14+AS14-1)/AS14))</f>
        <v>3</v>
      </c>
      <c r="AU14" s="11">
        <f>T21</f>
        <v>64</v>
      </c>
      <c r="AV14" s="11">
        <f>U21</f>
        <v>47280</v>
      </c>
      <c r="AW14">
        <f t="shared" si="13"/>
        <v>2</v>
      </c>
      <c r="AX14">
        <f t="shared" si="14"/>
        <v>2</v>
      </c>
      <c r="AY14">
        <f t="shared" si="15"/>
        <v>2.0000200000000001</v>
      </c>
      <c r="AZ14">
        <f t="shared" si="16"/>
        <v>2</v>
      </c>
    </row>
    <row r="15" spans="1:52" ht="19.5" customHeight="1" x14ac:dyDescent="0.2">
      <c r="A15" s="162">
        <v>6</v>
      </c>
      <c r="B15" s="265" t="str">
        <f>'Zoznam tímov a pretekárov'!A13</f>
        <v>Košice Cassovia</v>
      </c>
      <c r="C15" s="154" t="s">
        <v>79</v>
      </c>
      <c r="D15" s="267"/>
      <c r="E15" s="81"/>
      <c r="F15" s="154" t="s">
        <v>80</v>
      </c>
      <c r="G15" s="267"/>
      <c r="H15" s="81"/>
      <c r="I15" s="154" t="s">
        <v>102</v>
      </c>
      <c r="J15" s="267"/>
      <c r="K15" s="81"/>
      <c r="L15" s="154" t="s">
        <v>81</v>
      </c>
      <c r="M15" s="267"/>
      <c r="N15" s="81"/>
      <c r="O15" s="156">
        <f>SUM(E16+H16+K16+N16)</f>
        <v>32</v>
      </c>
      <c r="P15" s="270">
        <f>SUM(D16+G16+J16+M16)</f>
        <v>14520</v>
      </c>
      <c r="Q15" s="268">
        <f>AD11</f>
        <v>8</v>
      </c>
      <c r="T15" s="272">
        <f>O15+'12 družstiev Pretek č. 1'!O15+'12 družstiev Pretek č. 2'!O15</f>
        <v>107</v>
      </c>
      <c r="U15" s="270">
        <f>P15+'12 družstiev Pretek č. 1'!P15+'12 družstiev Pretek č. 2'!P15</f>
        <v>29920</v>
      </c>
      <c r="V15" s="268">
        <f>AZ11</f>
        <v>12</v>
      </c>
      <c r="Y15" s="12">
        <f>O23</f>
        <v>36</v>
      </c>
      <c r="Z15" s="13">
        <f>P23</f>
        <v>11720</v>
      </c>
      <c r="AA15" s="8">
        <f t="shared" si="3"/>
        <v>10</v>
      </c>
      <c r="AB15" s="8">
        <f t="shared" si="4"/>
        <v>9</v>
      </c>
      <c r="AC15" s="8">
        <f t="shared" si="5"/>
        <v>10.00009</v>
      </c>
      <c r="AD15" s="24">
        <f t="shared" si="6"/>
        <v>10</v>
      </c>
      <c r="AE15" s="17">
        <f>D24</f>
        <v>2020</v>
      </c>
      <c r="AF15" s="18">
        <f>IF(D23="d",MAX($A$5:$A$28) +1,RANK(AE15,$AE$6:$AE$17,0))</f>
        <v>10</v>
      </c>
      <c r="AG15" s="8">
        <f t="shared" si="0"/>
        <v>1</v>
      </c>
      <c r="AH15" s="22">
        <f t="shared" si="7"/>
        <v>10</v>
      </c>
      <c r="AI15" s="17">
        <f>G24</f>
        <v>5820</v>
      </c>
      <c r="AJ15">
        <f>IF(F23="d",MAX($A$5:$A$28) +1,RANK(AI15,$AI$6:$AI$17,0))</f>
        <v>5</v>
      </c>
      <c r="AK15" s="8">
        <f t="shared" si="1"/>
        <v>1</v>
      </c>
      <c r="AL15" s="22">
        <f t="shared" si="8"/>
        <v>5</v>
      </c>
      <c r="AM15" s="17">
        <f>J24</f>
        <v>1800</v>
      </c>
      <c r="AN15" s="18">
        <f t="shared" si="2"/>
        <v>9</v>
      </c>
      <c r="AO15" s="8">
        <f t="shared" si="9"/>
        <v>1</v>
      </c>
      <c r="AP15" s="22">
        <f t="shared" si="10"/>
        <v>9</v>
      </c>
      <c r="AQ15" s="17">
        <f>M24</f>
        <v>2080</v>
      </c>
      <c r="AR15" s="18">
        <f>IF(M23="d",MAX($A$5:$A$28) +1,RANK(AQ15,$AQ$6:$AQ$17,0))</f>
        <v>12</v>
      </c>
      <c r="AS15" s="8">
        <f t="shared" si="11"/>
        <v>1</v>
      </c>
      <c r="AT15" s="22">
        <f t="shared" si="12"/>
        <v>12</v>
      </c>
      <c r="AU15" s="11">
        <f>T23</f>
        <v>75.5</v>
      </c>
      <c r="AV15" s="11">
        <f>U23</f>
        <v>35620</v>
      </c>
      <c r="AW15">
        <f t="shared" si="13"/>
        <v>3</v>
      </c>
      <c r="AX15">
        <f t="shared" si="14"/>
        <v>7</v>
      </c>
      <c r="AY15">
        <f t="shared" si="15"/>
        <v>3.00007</v>
      </c>
      <c r="AZ15">
        <f t="shared" si="16"/>
        <v>3</v>
      </c>
    </row>
    <row r="16" spans="1:52" ht="19.5" customHeight="1" thickBot="1" x14ac:dyDescent="0.25">
      <c r="A16" s="163"/>
      <c r="B16" s="266"/>
      <c r="C16" s="27">
        <v>8</v>
      </c>
      <c r="D16" s="28">
        <v>2660</v>
      </c>
      <c r="E16" s="32">
        <f>IF(ISBLANK(D16),0,IF(ISBLANK(C15),0,IF(E15 = "D",MAX($A$5:$A$28) + 1,AH11)))</f>
        <v>9</v>
      </c>
      <c r="F16" s="27">
        <v>5</v>
      </c>
      <c r="G16" s="28">
        <v>1480</v>
      </c>
      <c r="H16" s="32">
        <f>IF(ISBLANK(G16),0,IF(ISBLANK(F15),0,IF(H15 = "D",MAX($A$5:$A$28) + 1,AL11)))</f>
        <v>11</v>
      </c>
      <c r="I16" s="27">
        <v>1</v>
      </c>
      <c r="J16" s="28">
        <v>7340</v>
      </c>
      <c r="K16" s="32">
        <f>IF(ISBLANK(J16),0,IF(ISBLANK(I15),0,IF(K15 = "D",MAX($A$5:$A$28) + 1,AP11)))</f>
        <v>3</v>
      </c>
      <c r="L16" s="27">
        <v>6</v>
      </c>
      <c r="M16" s="28">
        <v>3040</v>
      </c>
      <c r="N16" s="32">
        <f>IF(ISBLANK(M16),0,IF(ISBLANK(L15),0,IF(N15 = "D",MAX($A$5:$A$28) + 1,AT11)))</f>
        <v>9</v>
      </c>
      <c r="O16" s="157"/>
      <c r="P16" s="271"/>
      <c r="Q16" s="269"/>
      <c r="T16" s="273"/>
      <c r="U16" s="271"/>
      <c r="V16" s="269"/>
      <c r="Y16" s="12">
        <f>O25</f>
        <v>38</v>
      </c>
      <c r="Z16" s="13">
        <f>P25</f>
        <v>10180</v>
      </c>
      <c r="AA16" s="8">
        <f t="shared" si="3"/>
        <v>12</v>
      </c>
      <c r="AB16" s="8">
        <f t="shared" si="4"/>
        <v>12</v>
      </c>
      <c r="AC16" s="8">
        <f t="shared" si="5"/>
        <v>12.000120000000001</v>
      </c>
      <c r="AD16" s="24">
        <f t="shared" si="6"/>
        <v>12</v>
      </c>
      <c r="AE16" s="17">
        <f>D26</f>
        <v>1560</v>
      </c>
      <c r="AF16" s="18">
        <f>IF(D25="d",MAX($A$5:$A$28) +1,RANK(AE16,$AE$6:$AE$17,0))</f>
        <v>11</v>
      </c>
      <c r="AG16" s="8">
        <f t="shared" si="0"/>
        <v>1</v>
      </c>
      <c r="AH16" s="22">
        <f t="shared" si="7"/>
        <v>11</v>
      </c>
      <c r="AI16" s="17">
        <f>G26</f>
        <v>4660</v>
      </c>
      <c r="AJ16">
        <f>IF(F25="d",MAX($A$5:$A$28) +1,RANK(AI16,$AI$6:$AI$17,0))</f>
        <v>7</v>
      </c>
      <c r="AK16" s="8">
        <f t="shared" si="1"/>
        <v>1</v>
      </c>
      <c r="AL16" s="22">
        <f t="shared" si="8"/>
        <v>7</v>
      </c>
      <c r="AM16" s="17">
        <f>J26</f>
        <v>740</v>
      </c>
      <c r="AN16" s="18">
        <f t="shared" si="2"/>
        <v>12</v>
      </c>
      <c r="AO16" s="8">
        <f t="shared" si="9"/>
        <v>1</v>
      </c>
      <c r="AP16" s="22">
        <f t="shared" si="10"/>
        <v>12</v>
      </c>
      <c r="AQ16" s="17">
        <f>M26</f>
        <v>3220</v>
      </c>
      <c r="AR16" s="18">
        <f>IF(M25="d",MAX($A$5:$A$28) +1,RANK(AQ16,$AQ$6:$AQ$17,0))</f>
        <v>8</v>
      </c>
      <c r="AS16" s="8">
        <f t="shared" si="11"/>
        <v>1</v>
      </c>
      <c r="AT16" s="22">
        <f t="shared" si="12"/>
        <v>8</v>
      </c>
      <c r="AU16" s="11">
        <f>T25</f>
        <v>95.5</v>
      </c>
      <c r="AV16" s="11">
        <f>U25</f>
        <v>34380</v>
      </c>
      <c r="AW16">
        <f t="shared" si="13"/>
        <v>8</v>
      </c>
      <c r="AX16">
        <f t="shared" si="14"/>
        <v>8</v>
      </c>
      <c r="AY16">
        <f t="shared" si="15"/>
        <v>8.0000800000000005</v>
      </c>
      <c r="AZ16">
        <f t="shared" si="16"/>
        <v>8</v>
      </c>
    </row>
    <row r="17" spans="1:52" ht="19.5" customHeight="1" thickBot="1" x14ac:dyDescent="0.25">
      <c r="A17" s="169">
        <v>7</v>
      </c>
      <c r="B17" s="265" t="str">
        <f>'Zoznam tímov a pretekárov'!A15</f>
        <v>Dolný Kubín</v>
      </c>
      <c r="C17" s="154" t="s">
        <v>83</v>
      </c>
      <c r="D17" s="267"/>
      <c r="E17" s="81"/>
      <c r="F17" s="154" t="s">
        <v>84</v>
      </c>
      <c r="G17" s="267"/>
      <c r="H17" s="81"/>
      <c r="I17" s="154" t="s">
        <v>82</v>
      </c>
      <c r="J17" s="267"/>
      <c r="K17" s="81"/>
      <c r="L17" s="154" t="s">
        <v>86</v>
      </c>
      <c r="M17" s="267"/>
      <c r="N17" s="81"/>
      <c r="O17" s="156">
        <f>SUM(E18+H18+K18+N18)</f>
        <v>29</v>
      </c>
      <c r="P17" s="270">
        <f>SUM(D18+G18+J18+M18)</f>
        <v>16880</v>
      </c>
      <c r="Q17" s="268">
        <f>AD12</f>
        <v>7</v>
      </c>
      <c r="T17" s="272">
        <f>O17+'12 družstiev Pretek č. 1'!O17+'12 družstiev Pretek č. 2'!O17</f>
        <v>101</v>
      </c>
      <c r="U17" s="270">
        <f>P17+'12 družstiev Pretek č. 1'!P17+'12 družstiev Pretek č. 2'!P17</f>
        <v>31900</v>
      </c>
      <c r="V17" s="268">
        <f>AZ12</f>
        <v>9</v>
      </c>
      <c r="Y17" s="14">
        <f>O27</f>
        <v>22</v>
      </c>
      <c r="Z17" s="15">
        <f>P27</f>
        <v>20920</v>
      </c>
      <c r="AA17" s="16">
        <f t="shared" si="3"/>
        <v>5</v>
      </c>
      <c r="AB17" s="16">
        <f t="shared" si="4"/>
        <v>5</v>
      </c>
      <c r="AC17" s="16">
        <f t="shared" si="5"/>
        <v>5.0000499999999999</v>
      </c>
      <c r="AD17" s="25">
        <f t="shared" si="6"/>
        <v>5</v>
      </c>
      <c r="AE17" s="19">
        <f>D28</f>
        <v>5000</v>
      </c>
      <c r="AF17" s="18">
        <f>IF(D27="d",MAX($A$5:$A$28) +1,RANK(AE17,$AE$6:$AE$17,0))</f>
        <v>6</v>
      </c>
      <c r="AG17" s="16">
        <f t="shared" si="0"/>
        <v>1</v>
      </c>
      <c r="AH17" s="23">
        <f t="shared" si="7"/>
        <v>6</v>
      </c>
      <c r="AI17" s="19">
        <f>G28</f>
        <v>2180</v>
      </c>
      <c r="AJ17" s="20">
        <f>IF(F27="d",MAX($A$5:$A$28) +1,RANK(AI17,$AI$6:$AI$17,0))</f>
        <v>9</v>
      </c>
      <c r="AK17" s="16">
        <f t="shared" si="1"/>
        <v>1</v>
      </c>
      <c r="AL17" s="23">
        <f t="shared" si="8"/>
        <v>9</v>
      </c>
      <c r="AM17" s="19">
        <f>J28</f>
        <v>4260</v>
      </c>
      <c r="AN17" s="18">
        <f t="shared" si="2"/>
        <v>5</v>
      </c>
      <c r="AO17" s="16">
        <f t="shared" si="9"/>
        <v>1</v>
      </c>
      <c r="AP17" s="23">
        <f t="shared" si="10"/>
        <v>5</v>
      </c>
      <c r="AQ17" s="19">
        <f>M28</f>
        <v>9480</v>
      </c>
      <c r="AR17" s="18">
        <f>IF(M27="d",MAX($A$5:$A$28) +1,RANK(AQ17,$AQ$6:$AQ$17,0))</f>
        <v>2</v>
      </c>
      <c r="AS17" s="16">
        <f t="shared" si="11"/>
        <v>1</v>
      </c>
      <c r="AT17" s="23">
        <f t="shared" si="12"/>
        <v>2</v>
      </c>
      <c r="AU17" s="11">
        <f>T27</f>
        <v>84</v>
      </c>
      <c r="AV17" s="11">
        <f>U27</f>
        <v>37500</v>
      </c>
      <c r="AW17">
        <f t="shared" si="13"/>
        <v>5</v>
      </c>
      <c r="AX17">
        <f t="shared" si="14"/>
        <v>6</v>
      </c>
      <c r="AY17">
        <f t="shared" si="15"/>
        <v>5.0000600000000004</v>
      </c>
      <c r="AZ17">
        <f t="shared" si="16"/>
        <v>5</v>
      </c>
    </row>
    <row r="18" spans="1:52" ht="19.5" customHeight="1" thickBot="1" x14ac:dyDescent="0.25">
      <c r="A18" s="169"/>
      <c r="B18" s="266"/>
      <c r="C18" s="27">
        <v>5</v>
      </c>
      <c r="D18" s="28">
        <v>2680</v>
      </c>
      <c r="E18" s="32">
        <f>IF(ISBLANK(D18),0,IF(ISBLANK(C17),0,IF(E17 = "D",MAX($A$5:$A$28) + 1,AH12)))</f>
        <v>8</v>
      </c>
      <c r="F18" s="27">
        <v>10</v>
      </c>
      <c r="G18" s="28">
        <v>5580</v>
      </c>
      <c r="H18" s="32">
        <f>IF(ISBLANK(G18),0,IF(ISBLANK(F17),0,IF(H17 = "D",MAX($A$5:$A$28) + 1,AL12)))</f>
        <v>6</v>
      </c>
      <c r="I18" s="27">
        <v>6</v>
      </c>
      <c r="J18" s="28">
        <v>1580</v>
      </c>
      <c r="K18" s="32">
        <f>IF(ISBLANK(J18),0,IF(ISBLANK(I17),0,IF(K17 = "D",MAX($A$5:$A$28) + 1,AP12)))</f>
        <v>11</v>
      </c>
      <c r="L18" s="27">
        <v>12</v>
      </c>
      <c r="M18" s="28">
        <v>7040</v>
      </c>
      <c r="N18" s="32">
        <f>IF(ISBLANK(M18),0,IF(ISBLANK(L17),0,IF(N17 = "D",MAX($A$5:$A$28) + 1,AT12)))</f>
        <v>4</v>
      </c>
      <c r="O18" s="157"/>
      <c r="P18" s="271"/>
      <c r="Q18" s="269"/>
      <c r="T18" s="273"/>
      <c r="U18" s="271"/>
      <c r="V18" s="269"/>
      <c r="AF18" s="10"/>
      <c r="AJ18" s="29"/>
      <c r="AK18" s="30"/>
      <c r="AL18" s="31"/>
    </row>
    <row r="19" spans="1:52" ht="19.5" customHeight="1" thickBot="1" x14ac:dyDescent="0.25">
      <c r="A19" s="162">
        <v>8</v>
      </c>
      <c r="B19" s="265" t="str">
        <f>'Zoznam tímov a pretekárov'!A17</f>
        <v>Bratislava 1 AWAS</v>
      </c>
      <c r="C19" s="154" t="s">
        <v>89</v>
      </c>
      <c r="D19" s="267"/>
      <c r="E19" s="81"/>
      <c r="F19" s="154" t="s">
        <v>87</v>
      </c>
      <c r="G19" s="267"/>
      <c r="H19" s="81"/>
      <c r="I19" s="154" t="s">
        <v>111</v>
      </c>
      <c r="J19" s="267"/>
      <c r="K19" s="81"/>
      <c r="L19" s="154" t="s">
        <v>88</v>
      </c>
      <c r="M19" s="267"/>
      <c r="N19" s="81"/>
      <c r="O19" s="156">
        <f>SUM(E20+H20+K20+N20)</f>
        <v>12</v>
      </c>
      <c r="P19" s="270">
        <f>SUM(D20+G20+J20+M20)</f>
        <v>35760</v>
      </c>
      <c r="Q19" s="268">
        <f>AD13</f>
        <v>2</v>
      </c>
      <c r="T19" s="272">
        <f>O19+'12 družstiev Pretek č. 1'!O19+'12 družstiev Pretek č. 2'!O19</f>
        <v>103</v>
      </c>
      <c r="U19" s="270">
        <f>P19+'12 družstiev Pretek č. 1'!P19+'12 družstiev Pretek č. 2'!P19</f>
        <v>43760</v>
      </c>
      <c r="V19" s="268">
        <f>AZ13</f>
        <v>11</v>
      </c>
      <c r="AF19" s="10"/>
      <c r="AP19" s="21" t="s">
        <v>26</v>
      </c>
      <c r="AQ19" s="9" t="str">
        <f>IF(C5 = "D","0"," ")</f>
        <v xml:space="preserve"> </v>
      </c>
    </row>
    <row r="20" spans="1:52" ht="19.5" customHeight="1" thickBot="1" x14ac:dyDescent="0.25">
      <c r="A20" s="163"/>
      <c r="B20" s="266"/>
      <c r="C20" s="27">
        <v>6</v>
      </c>
      <c r="D20" s="28">
        <v>16200</v>
      </c>
      <c r="E20" s="32">
        <f>IF(ISBLANK(D20),0,IF(ISBLANK(C19),0,IF(E19 = "D",MAX($A$5:$A$28) + 1,AH13)))</f>
        <v>1</v>
      </c>
      <c r="F20" s="27">
        <v>4</v>
      </c>
      <c r="G20" s="28">
        <v>8460</v>
      </c>
      <c r="H20" s="32">
        <f>IF(ISBLANK(G20),0,IF(ISBLANK(F19),0,IF(H19 = "D",MAX($A$5:$A$28) + 1,AL13)))</f>
        <v>2</v>
      </c>
      <c r="I20" s="27">
        <v>2</v>
      </c>
      <c r="J20" s="28">
        <v>7500</v>
      </c>
      <c r="K20" s="32">
        <f>IF(ISBLANK(J20),0,IF(ISBLANK(I19),0,IF(K19 = "D",MAX($A$5:$A$28) + 1,AP13)))</f>
        <v>2</v>
      </c>
      <c r="L20" s="27">
        <v>2</v>
      </c>
      <c r="M20" s="28">
        <v>3600</v>
      </c>
      <c r="N20" s="32">
        <f>IF(ISBLANK(M20),0,IF(ISBLANK(L19),0,IF(N19 = "D",MAX($A$5:$A$28) + 1,AT13)))</f>
        <v>7</v>
      </c>
      <c r="O20" s="157"/>
      <c r="P20" s="271"/>
      <c r="Q20" s="269"/>
      <c r="T20" s="273"/>
      <c r="U20" s="271"/>
      <c r="V20" s="269"/>
      <c r="AF20" s="10"/>
      <c r="AP20" s="21" t="s">
        <v>27</v>
      </c>
    </row>
    <row r="21" spans="1:52" ht="19.5" customHeight="1" x14ac:dyDescent="0.2">
      <c r="A21" s="162">
        <v>9</v>
      </c>
      <c r="B21" s="265" t="str">
        <f>'Zoznam tímov a pretekárov'!A19</f>
        <v>Galanta Sensas</v>
      </c>
      <c r="C21" s="154" t="s">
        <v>54</v>
      </c>
      <c r="D21" s="267"/>
      <c r="E21" s="81"/>
      <c r="F21" s="154" t="s">
        <v>57</v>
      </c>
      <c r="G21" s="267"/>
      <c r="H21" s="81"/>
      <c r="I21" s="154" t="s">
        <v>56</v>
      </c>
      <c r="J21" s="267"/>
      <c r="K21" s="81"/>
      <c r="L21" s="154" t="s">
        <v>55</v>
      </c>
      <c r="M21" s="267"/>
      <c r="N21" s="81"/>
      <c r="O21" s="156">
        <f>SUM(E22+H22+K22+N22)</f>
        <v>20</v>
      </c>
      <c r="P21" s="270">
        <f>SUM(D22+G22+J22+M22)</f>
        <v>25820</v>
      </c>
      <c r="Q21" s="268">
        <f>AD14</f>
        <v>3</v>
      </c>
      <c r="T21" s="272">
        <f>O21+'12 družstiev Pretek č. 1'!O21+'12 družstiev Pretek č. 2'!O21</f>
        <v>64</v>
      </c>
      <c r="U21" s="270">
        <f>P21+'12 družstiev Pretek č. 1'!P21+'12 družstiev Pretek č. 2'!P21</f>
        <v>47280</v>
      </c>
      <c r="V21" s="268">
        <f>AZ14</f>
        <v>2</v>
      </c>
      <c r="AF21" s="10"/>
    </row>
    <row r="22" spans="1:52" ht="19.5" customHeight="1" thickBot="1" x14ac:dyDescent="0.25">
      <c r="A22" s="163"/>
      <c r="B22" s="266"/>
      <c r="C22" s="27">
        <v>1</v>
      </c>
      <c r="D22" s="28">
        <v>10440</v>
      </c>
      <c r="E22" s="32">
        <f>IF(ISBLANK(D22),0,IF(ISBLANK(C21),0,IF(E21 = "D",MAX($A$5:$A$28) + 1,AH14)))</f>
        <v>3</v>
      </c>
      <c r="F22" s="27">
        <v>11</v>
      </c>
      <c r="G22" s="28">
        <v>3880</v>
      </c>
      <c r="H22" s="32">
        <f>IF(ISBLANK(G22),0,IF(ISBLANK(F21),0,IF(H21 = "D",MAX($A$5:$A$28) + 1,AL14)))</f>
        <v>8</v>
      </c>
      <c r="I22" s="27">
        <v>4</v>
      </c>
      <c r="J22" s="28">
        <v>3140</v>
      </c>
      <c r="K22" s="32">
        <f>IF(ISBLANK(J22),0,IF(ISBLANK(I21),0,IF(K21 = "D",MAX($A$5:$A$28) + 1,AP14)))</f>
        <v>6</v>
      </c>
      <c r="L22" s="27">
        <v>4</v>
      </c>
      <c r="M22" s="28">
        <v>8360</v>
      </c>
      <c r="N22" s="32">
        <f>IF(ISBLANK(M22),0,IF(ISBLANK(L21),0,IF(N21 = "D",MAX($A$5:$A$28) + 1,AT14)))</f>
        <v>3</v>
      </c>
      <c r="O22" s="157"/>
      <c r="P22" s="271"/>
      <c r="Q22" s="269"/>
      <c r="T22" s="273"/>
      <c r="U22" s="271"/>
      <c r="V22" s="269"/>
      <c r="AF22" s="10"/>
    </row>
    <row r="23" spans="1:52" ht="19.5" customHeight="1" x14ac:dyDescent="0.2">
      <c r="A23" s="169">
        <v>10</v>
      </c>
      <c r="B23" s="265" t="str">
        <f>'Zoznam tímov a pretekárov'!A21</f>
        <v>Považská Bystrica Browning</v>
      </c>
      <c r="C23" s="154" t="s">
        <v>91</v>
      </c>
      <c r="D23" s="267"/>
      <c r="E23" s="81"/>
      <c r="F23" s="154" t="s">
        <v>92</v>
      </c>
      <c r="G23" s="267"/>
      <c r="H23" s="81"/>
      <c r="I23" s="154" t="s">
        <v>90</v>
      </c>
      <c r="J23" s="267"/>
      <c r="K23" s="81"/>
      <c r="L23" s="154" t="s">
        <v>93</v>
      </c>
      <c r="M23" s="267"/>
      <c r="N23" s="81"/>
      <c r="O23" s="156">
        <f>SUM(E24+H24+K24+N24)</f>
        <v>36</v>
      </c>
      <c r="P23" s="270">
        <f>SUM(D24+G24+J24+M24)</f>
        <v>11720</v>
      </c>
      <c r="Q23" s="268">
        <f>AD15</f>
        <v>10</v>
      </c>
      <c r="T23" s="272">
        <f>O23+'12 družstiev Pretek č. 1'!O23+'12 družstiev Pretek č. 2'!O23</f>
        <v>75.5</v>
      </c>
      <c r="U23" s="270">
        <f>P23+'12 družstiev Pretek č. 1'!P23+'12 družstiev Pretek č. 2'!P23</f>
        <v>35620</v>
      </c>
      <c r="V23" s="268">
        <f>AZ15</f>
        <v>3</v>
      </c>
      <c r="AF23" s="10"/>
    </row>
    <row r="24" spans="1:52" ht="19.5" customHeight="1" thickBot="1" x14ac:dyDescent="0.25">
      <c r="A24" s="169"/>
      <c r="B24" s="266"/>
      <c r="C24" s="27">
        <v>4</v>
      </c>
      <c r="D24" s="28">
        <v>2020</v>
      </c>
      <c r="E24" s="32">
        <f>IF(ISBLANK(D24),0,IF(ISBLANK(C23),0,IF(E23 = "D",MAX($A$5:$A$28) + 1,AH15)))</f>
        <v>10</v>
      </c>
      <c r="F24" s="27">
        <v>7</v>
      </c>
      <c r="G24" s="28">
        <v>5820</v>
      </c>
      <c r="H24" s="32">
        <f>IF(ISBLANK(G24),0,IF(ISBLANK(F23),0,IF(H23 = "D",MAX($A$5:$A$28) + 1,AL15)))</f>
        <v>5</v>
      </c>
      <c r="I24" s="27">
        <v>10</v>
      </c>
      <c r="J24" s="28">
        <v>1800</v>
      </c>
      <c r="K24" s="32">
        <f>IF(ISBLANK(J24),0,IF(ISBLANK(I23),0,IF(K23 = "D",MAX($A$5:$A$28) + 1,AP15)))</f>
        <v>9</v>
      </c>
      <c r="L24" s="27">
        <v>1</v>
      </c>
      <c r="M24" s="28">
        <v>2080</v>
      </c>
      <c r="N24" s="32">
        <f>IF(ISBLANK(M24),0,IF(ISBLANK(L23),0,IF(N23 = "D",MAX($A$5:$A$28) + 1,AT15)))</f>
        <v>12</v>
      </c>
      <c r="O24" s="157"/>
      <c r="P24" s="271"/>
      <c r="Q24" s="269"/>
      <c r="T24" s="273"/>
      <c r="U24" s="271"/>
      <c r="V24" s="269"/>
      <c r="AF24" s="10"/>
    </row>
    <row r="25" spans="1:52" ht="19.5" customHeight="1" x14ac:dyDescent="0.2">
      <c r="A25" s="162">
        <v>11</v>
      </c>
      <c r="B25" s="265" t="str">
        <f>'Zoznam tímov a pretekárov'!A23</f>
        <v>Hlohovec Browning</v>
      </c>
      <c r="C25" s="154" t="s">
        <v>58</v>
      </c>
      <c r="D25" s="267"/>
      <c r="E25" s="81"/>
      <c r="F25" s="154" t="s">
        <v>94</v>
      </c>
      <c r="G25" s="267"/>
      <c r="H25" s="81"/>
      <c r="I25" s="154" t="s">
        <v>96</v>
      </c>
      <c r="J25" s="267"/>
      <c r="K25" s="81"/>
      <c r="L25" s="154" t="s">
        <v>95</v>
      </c>
      <c r="M25" s="267"/>
      <c r="N25" s="81"/>
      <c r="O25" s="156">
        <f>SUM(E26+H26+K26+N26)</f>
        <v>38</v>
      </c>
      <c r="P25" s="270">
        <f>SUM(D26+G26+J26+M26)</f>
        <v>10180</v>
      </c>
      <c r="Q25" s="268">
        <f>AD16</f>
        <v>12</v>
      </c>
      <c r="T25" s="272">
        <f>O25+'12 družstiev Pretek č. 1'!O25+'12 družstiev Pretek č. 2'!O25</f>
        <v>95.5</v>
      </c>
      <c r="U25" s="270">
        <f>P25+'12 družstiev Pretek č. 1'!P25+'12 družstiev Pretek č. 2'!P25</f>
        <v>34380</v>
      </c>
      <c r="V25" s="268">
        <f>AZ16</f>
        <v>8</v>
      </c>
      <c r="AF25" s="10"/>
    </row>
    <row r="26" spans="1:52" ht="19.5" customHeight="1" thickBot="1" x14ac:dyDescent="0.25">
      <c r="A26" s="163"/>
      <c r="B26" s="266"/>
      <c r="C26" s="27">
        <v>12</v>
      </c>
      <c r="D26" s="28">
        <v>1560</v>
      </c>
      <c r="E26" s="32">
        <f>IF(ISBLANK(D26),0,IF(ISBLANK(C25),0,IF(E25 = "D",MAX($A$5:$A$28) + 1,AH16)))</f>
        <v>11</v>
      </c>
      <c r="F26" s="27">
        <v>9</v>
      </c>
      <c r="G26" s="28">
        <v>4660</v>
      </c>
      <c r="H26" s="32">
        <f>IF(ISBLANK(G26),0,IF(ISBLANK(F25),0,IF(H25 = "D",MAX($A$5:$A$28) + 1,AL16)))</f>
        <v>7</v>
      </c>
      <c r="I26" s="27">
        <v>7</v>
      </c>
      <c r="J26" s="28">
        <v>740</v>
      </c>
      <c r="K26" s="32">
        <f>IF(ISBLANK(J26),0,IF(ISBLANK(I25),0,IF(K25 = "D",MAX($A$5:$A$28) + 1,AP16)))</f>
        <v>12</v>
      </c>
      <c r="L26" s="27">
        <v>7</v>
      </c>
      <c r="M26" s="28">
        <v>3220</v>
      </c>
      <c r="N26" s="32">
        <f>IF(ISBLANK(M26),0,IF(ISBLANK(L25),0,IF(N25 = "D",MAX($A$5:$A$28) + 1,AT16)))</f>
        <v>8</v>
      </c>
      <c r="O26" s="157"/>
      <c r="P26" s="271"/>
      <c r="Q26" s="269"/>
      <c r="T26" s="273"/>
      <c r="U26" s="271"/>
      <c r="V26" s="269"/>
      <c r="AF26" s="10"/>
    </row>
    <row r="27" spans="1:52" ht="19.5" customHeight="1" x14ac:dyDescent="0.2">
      <c r="A27" s="162">
        <v>12</v>
      </c>
      <c r="B27" s="265" t="str">
        <f>'Zoznam tímov a pretekárov'!A25</f>
        <v>Galanta Masterfish</v>
      </c>
      <c r="C27" s="154" t="s">
        <v>98</v>
      </c>
      <c r="D27" s="267"/>
      <c r="E27" s="81"/>
      <c r="F27" s="154" t="s">
        <v>99</v>
      </c>
      <c r="G27" s="267"/>
      <c r="H27" s="81"/>
      <c r="I27" s="154" t="s">
        <v>97</v>
      </c>
      <c r="J27" s="267"/>
      <c r="K27" s="81"/>
      <c r="L27" s="154" t="s">
        <v>101</v>
      </c>
      <c r="M27" s="267"/>
      <c r="N27" s="81"/>
      <c r="O27" s="156">
        <f>SUM(E28+H28+K28+N28)</f>
        <v>22</v>
      </c>
      <c r="P27" s="270">
        <f>SUM(D28+G28+J28+M28)</f>
        <v>20920</v>
      </c>
      <c r="Q27" s="268">
        <f>AD17</f>
        <v>5</v>
      </c>
      <c r="T27" s="272">
        <f>O27+'12 družstiev Pretek č. 1'!O27+'12 družstiev Pretek č. 2'!O27</f>
        <v>84</v>
      </c>
      <c r="U27" s="270">
        <f>P27+'12 družstiev Pretek č. 1'!P27+'12 družstiev Pretek č. 2'!P27</f>
        <v>37500</v>
      </c>
      <c r="V27" s="268">
        <f>AZ17</f>
        <v>5</v>
      </c>
      <c r="AF27" s="10"/>
    </row>
    <row r="28" spans="1:52" ht="19.5" customHeight="1" thickBot="1" x14ac:dyDescent="0.25">
      <c r="A28" s="163"/>
      <c r="B28" s="266"/>
      <c r="C28" s="27">
        <v>3</v>
      </c>
      <c r="D28" s="28">
        <v>5000</v>
      </c>
      <c r="E28" s="32">
        <f>IF(ISBLANK(D28),0,IF(ISBLANK(C27),0,IF(E27 = "D",MAX($A$5:$A$28) + 1,AH17)))</f>
        <v>6</v>
      </c>
      <c r="F28" s="27">
        <v>2</v>
      </c>
      <c r="G28" s="28">
        <v>2180</v>
      </c>
      <c r="H28" s="32">
        <f>IF(ISBLANK(G28),0,IF(ISBLANK(F27),0,IF(H27 = "D",MAX($A$5:$A$28) + 1,AL17)))</f>
        <v>9</v>
      </c>
      <c r="I28" s="27">
        <v>11</v>
      </c>
      <c r="J28" s="28">
        <v>4260</v>
      </c>
      <c r="K28" s="32">
        <f>IF(ISBLANK(J28),0,IF(ISBLANK(I27),0,IF(K27 = "D",MAX($A$5:$A$28) + 1,AP17)))</f>
        <v>5</v>
      </c>
      <c r="L28" s="27">
        <v>11</v>
      </c>
      <c r="M28" s="28">
        <v>9480</v>
      </c>
      <c r="N28" s="32">
        <f>IF(ISBLANK(M28),0,IF(ISBLANK(L27),0,IF(N27 = "D",MAX($A$5:$A$28) + 1,AT17)))</f>
        <v>2</v>
      </c>
      <c r="O28" s="157"/>
      <c r="P28" s="271"/>
      <c r="Q28" s="269"/>
      <c r="T28" s="273"/>
      <c r="U28" s="271"/>
      <c r="V28" s="269"/>
      <c r="AF28" s="10"/>
    </row>
    <row r="29" spans="1:52" ht="27.95" customHeight="1" x14ac:dyDescent="0.25">
      <c r="A29" s="274" t="s">
        <v>103</v>
      </c>
      <c r="B29" s="274"/>
      <c r="C29" s="274"/>
      <c r="D29" s="274"/>
      <c r="E29" s="274"/>
      <c r="F29" s="274"/>
      <c r="G29" s="274"/>
      <c r="H29" s="274"/>
      <c r="I29" s="274"/>
      <c r="J29" s="274"/>
      <c r="K29" s="274"/>
      <c r="L29" s="274"/>
      <c r="M29" s="274"/>
      <c r="N29" s="274"/>
      <c r="O29" s="274"/>
      <c r="P29" s="274"/>
      <c r="Q29" s="274"/>
    </row>
  </sheetData>
  <sheetProtection selectLockedCells="1"/>
  <mergeCells count="195">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s>
  <conditionalFormatting sqref="AQ19">
    <cfRule type="containsBlanks" dxfId="105"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04" priority="5">
      <formula>LEN(TRIM(C5))=0</formula>
    </cfRule>
  </conditionalFormatting>
  <conditionalFormatting sqref="F5">
    <cfRule type="containsBlanks" dxfId="103" priority="6">
      <formula>LEN(TRIM(F5))=0</formula>
    </cfRule>
  </conditionalFormatting>
  <conditionalFormatting sqref="L5">
    <cfRule type="containsBlanks" dxfId="102" priority="7">
      <formula>LEN(TRIM(L5))=0</formula>
    </cfRule>
  </conditionalFormatting>
  <conditionalFormatting sqref="I5">
    <cfRule type="containsBlanks" dxfId="101" priority="8">
      <formula>LEN(TRIM(I5))=0</formula>
    </cfRule>
  </conditionalFormatting>
  <conditionalFormatting sqref="C7">
    <cfRule type="containsBlanks" dxfId="100" priority="9">
      <formula>LEN(TRIM(C7))=0</formula>
    </cfRule>
  </conditionalFormatting>
  <conditionalFormatting sqref="F7">
    <cfRule type="containsBlanks" dxfId="99" priority="10">
      <formula>LEN(TRIM(F7))=0</formula>
    </cfRule>
  </conditionalFormatting>
  <conditionalFormatting sqref="I7">
    <cfRule type="containsBlanks" dxfId="98" priority="11">
      <formula>LEN(TRIM(I7))=0</formula>
    </cfRule>
  </conditionalFormatting>
  <conditionalFormatting sqref="L7">
    <cfRule type="containsBlanks" dxfId="97" priority="12">
      <formula>LEN(TRIM(L7))=0</formula>
    </cfRule>
  </conditionalFormatting>
  <conditionalFormatting sqref="C9">
    <cfRule type="containsBlanks" dxfId="96" priority="13">
      <formula>LEN(TRIM(C9))=0</formula>
    </cfRule>
  </conditionalFormatting>
  <conditionalFormatting sqref="F9">
    <cfRule type="containsBlanks" dxfId="95" priority="14">
      <formula>LEN(TRIM(F9))=0</formula>
    </cfRule>
  </conditionalFormatting>
  <conditionalFormatting sqref="I9">
    <cfRule type="containsBlanks" dxfId="94" priority="15">
      <formula>LEN(TRIM(I9))=0</formula>
    </cfRule>
  </conditionalFormatting>
  <conditionalFormatting sqref="L9">
    <cfRule type="containsBlanks" dxfId="93" priority="16">
      <formula>LEN(TRIM(L9))=0</formula>
    </cfRule>
  </conditionalFormatting>
  <conditionalFormatting sqref="C11">
    <cfRule type="containsBlanks" dxfId="92" priority="17">
      <formula>LEN(TRIM(C11))=0</formula>
    </cfRule>
  </conditionalFormatting>
  <conditionalFormatting sqref="F11">
    <cfRule type="containsBlanks" dxfId="91" priority="18">
      <formula>LEN(TRIM(F11))=0</formula>
    </cfRule>
  </conditionalFormatting>
  <conditionalFormatting sqref="I11">
    <cfRule type="containsBlanks" dxfId="90" priority="19">
      <formula>LEN(TRIM(I11))=0</formula>
    </cfRule>
  </conditionalFormatting>
  <conditionalFormatting sqref="L11">
    <cfRule type="containsBlanks" dxfId="89" priority="20">
      <formula>LEN(TRIM(L11))=0</formula>
    </cfRule>
  </conditionalFormatting>
  <conditionalFormatting sqref="C13">
    <cfRule type="containsBlanks" dxfId="88" priority="21">
      <formula>LEN(TRIM(C13))=0</formula>
    </cfRule>
  </conditionalFormatting>
  <conditionalFormatting sqref="F13">
    <cfRule type="containsBlanks" dxfId="87" priority="22">
      <formula>LEN(TRIM(F13))=0</formula>
    </cfRule>
  </conditionalFormatting>
  <conditionalFormatting sqref="I13">
    <cfRule type="containsBlanks" dxfId="86" priority="23">
      <formula>LEN(TRIM(I13))=0</formula>
    </cfRule>
  </conditionalFormatting>
  <conditionalFormatting sqref="L13">
    <cfRule type="containsBlanks" dxfId="85" priority="24">
      <formula>LEN(TRIM(L13))=0</formula>
    </cfRule>
  </conditionalFormatting>
  <conditionalFormatting sqref="C15">
    <cfRule type="containsBlanks" dxfId="84" priority="25">
      <formula>LEN(TRIM(C15))=0</formula>
    </cfRule>
  </conditionalFormatting>
  <conditionalFormatting sqref="F15">
    <cfRule type="containsBlanks" dxfId="83" priority="26">
      <formula>LEN(TRIM(F15))=0</formula>
    </cfRule>
  </conditionalFormatting>
  <conditionalFormatting sqref="I15">
    <cfRule type="containsBlanks" dxfId="82" priority="27">
      <formula>LEN(TRIM(I15))=0</formula>
    </cfRule>
  </conditionalFormatting>
  <conditionalFormatting sqref="L15">
    <cfRule type="containsBlanks" dxfId="81" priority="28">
      <formula>LEN(TRIM(L15))=0</formula>
    </cfRule>
  </conditionalFormatting>
  <conditionalFormatting sqref="C17">
    <cfRule type="containsBlanks" dxfId="80" priority="29">
      <formula>LEN(TRIM(C17))=0</formula>
    </cfRule>
  </conditionalFormatting>
  <conditionalFormatting sqref="F17">
    <cfRule type="containsBlanks" dxfId="79" priority="30">
      <formula>LEN(TRIM(F17))=0</formula>
    </cfRule>
  </conditionalFormatting>
  <conditionalFormatting sqref="I17">
    <cfRule type="containsBlanks" dxfId="78" priority="31">
      <formula>LEN(TRIM(I17))=0</formula>
    </cfRule>
  </conditionalFormatting>
  <conditionalFormatting sqref="L17">
    <cfRule type="containsBlanks" dxfId="77" priority="32">
      <formula>LEN(TRIM(L17))=0</formula>
    </cfRule>
  </conditionalFormatting>
  <conditionalFormatting sqref="C19">
    <cfRule type="containsBlanks" dxfId="76" priority="33">
      <formula>LEN(TRIM(C19))=0</formula>
    </cfRule>
  </conditionalFormatting>
  <conditionalFormatting sqref="F19">
    <cfRule type="containsBlanks" dxfId="75" priority="34">
      <formula>LEN(TRIM(F19))=0</formula>
    </cfRule>
  </conditionalFormatting>
  <conditionalFormatting sqref="I19">
    <cfRule type="containsBlanks" dxfId="74" priority="35">
      <formula>LEN(TRIM(I19))=0</formula>
    </cfRule>
  </conditionalFormatting>
  <conditionalFormatting sqref="L19">
    <cfRule type="containsBlanks" dxfId="73" priority="36">
      <formula>LEN(TRIM(L19))=0</formula>
    </cfRule>
  </conditionalFormatting>
  <conditionalFormatting sqref="C21">
    <cfRule type="containsBlanks" dxfId="72" priority="37">
      <formula>LEN(TRIM(C21))=0</formula>
    </cfRule>
  </conditionalFormatting>
  <conditionalFormatting sqref="F21">
    <cfRule type="containsBlanks" dxfId="71" priority="38">
      <formula>LEN(TRIM(F21))=0</formula>
    </cfRule>
  </conditionalFormatting>
  <conditionalFormatting sqref="I21">
    <cfRule type="containsBlanks" dxfId="70" priority="39">
      <formula>LEN(TRIM(I21))=0</formula>
    </cfRule>
  </conditionalFormatting>
  <conditionalFormatting sqref="L21">
    <cfRule type="containsBlanks" dxfId="69" priority="40">
      <formula>LEN(TRIM(L21))=0</formula>
    </cfRule>
  </conditionalFormatting>
  <conditionalFormatting sqref="C23">
    <cfRule type="containsBlanks" dxfId="68" priority="41">
      <formula>LEN(TRIM(C23))=0</formula>
    </cfRule>
  </conditionalFormatting>
  <conditionalFormatting sqref="F23">
    <cfRule type="containsBlanks" dxfId="67" priority="42">
      <formula>LEN(TRIM(F23))=0</formula>
    </cfRule>
  </conditionalFormatting>
  <conditionalFormatting sqref="I23">
    <cfRule type="containsBlanks" dxfId="66" priority="43">
      <formula>LEN(TRIM(I23))=0</formula>
    </cfRule>
  </conditionalFormatting>
  <conditionalFormatting sqref="L23">
    <cfRule type="containsBlanks" dxfId="65" priority="44">
      <formula>LEN(TRIM(L23))=0</formula>
    </cfRule>
  </conditionalFormatting>
  <conditionalFormatting sqref="C25">
    <cfRule type="containsBlanks" dxfId="64" priority="45">
      <formula>LEN(TRIM(C25))=0</formula>
    </cfRule>
  </conditionalFormatting>
  <conditionalFormatting sqref="F25">
    <cfRule type="containsBlanks" dxfId="63" priority="46">
      <formula>LEN(TRIM(F25))=0</formula>
    </cfRule>
  </conditionalFormatting>
  <conditionalFormatting sqref="I25">
    <cfRule type="containsBlanks" dxfId="62" priority="47">
      <formula>LEN(TRIM(I25))=0</formula>
    </cfRule>
  </conditionalFormatting>
  <conditionalFormatting sqref="L25">
    <cfRule type="containsBlanks" dxfId="61" priority="48">
      <formula>LEN(TRIM(L25))=0</formula>
    </cfRule>
  </conditionalFormatting>
  <conditionalFormatting sqref="C27">
    <cfRule type="containsBlanks" dxfId="60" priority="49">
      <formula>LEN(TRIM(C27))=0</formula>
    </cfRule>
  </conditionalFormatting>
  <conditionalFormatting sqref="F27">
    <cfRule type="containsBlanks" dxfId="59" priority="50">
      <formula>LEN(TRIM(F27))=0</formula>
    </cfRule>
  </conditionalFormatting>
  <conditionalFormatting sqref="I27">
    <cfRule type="containsBlanks" dxfId="58" priority="51">
      <formula>LEN(TRIM(I27))=0</formula>
    </cfRule>
  </conditionalFormatting>
  <conditionalFormatting sqref="L27">
    <cfRule type="containsBlanks" dxfId="57"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907" operator="equal" id="{07CE72B2-4E71-48BE-AB36-C6E78EC90F55}">
            <xm:f>'Zoznam tímov a pretekárov'!$B$38</xm:f>
            <x14:dxf>
              <fill>
                <patternFill>
                  <bgColor rgb="FFFFFF00"/>
                </patternFill>
              </fill>
            </x14:dxf>
          </x14:cfRule>
          <x14:cfRule type="cellIs" priority="908" operator="equal" id="{941DE745-50F5-46DB-8938-B7F19A653E3C}">
            <xm:f>'Zoznam tímov a pretekárov'!$B$37</xm:f>
            <x14:dxf>
              <fill>
                <patternFill>
                  <bgColor theme="3" tint="0.59996337778862885"/>
                </patternFill>
              </fill>
            </x14:dxf>
          </x14:cfRule>
          <x14:cfRule type="cellIs" priority="909" operator="equal" id="{7A09A8A1-F60B-42FE-AE9B-1A9B6744A10E}">
            <xm:f>'Zoznam tímov a pretekárov'!$B$40</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051" operator="equal" id="{ABCC8FB2-B19F-40AE-B2B9-1F8E1BB0B7B9}">
            <xm:f>'Zoznam tímov a pretekárov'!$B$39</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60">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pretekárov'!$B$37:$B$40</xm:f>
          </x14:formula1>
          <xm:sqref>E5</xm:sqref>
        </x14:dataValidation>
        <x14:dataValidation type="list" allowBlank="1" showInputMessage="1" showErrorMessage="1">
          <x14:formula1>
            <xm:f>'Zoznam tímov a pretekárov'!$B$37:$B$40</xm:f>
          </x14:formula1>
          <xm:sqref>H5</xm:sqref>
        </x14:dataValidation>
        <x14:dataValidation type="list" allowBlank="1" showInputMessage="1" showErrorMessage="1">
          <x14:formula1>
            <xm:f>'Zoznam tímov a pretekárov'!$B$37:$B$40</xm:f>
          </x14:formula1>
          <xm:sqref>K5</xm:sqref>
        </x14:dataValidation>
        <x14:dataValidation type="list" allowBlank="1" showInputMessage="1" showErrorMessage="1">
          <x14:formula1>
            <xm:f>'Zoznam tímov a pretekárov'!$B$37:$B$40</xm:f>
          </x14:formula1>
          <xm:sqref>N5</xm:sqref>
        </x14:dataValidation>
        <x14:dataValidation type="list" allowBlank="1" showInputMessage="1" showErrorMessage="1">
          <x14:formula1>
            <xm:f>'Zoznam tímov a pretekárov'!$B$37:$B$40</xm:f>
          </x14:formula1>
          <xm:sqref>K7</xm:sqref>
        </x14:dataValidation>
        <x14:dataValidation type="list" allowBlank="1" showInputMessage="1" showErrorMessage="1">
          <x14:formula1>
            <xm:f>'Zoznam tímov a pretekárov'!$B$37:$B$40</xm:f>
          </x14:formula1>
          <xm:sqref>H7</xm:sqref>
        </x14:dataValidation>
        <x14:dataValidation type="list" allowBlank="1" showInputMessage="1" showErrorMessage="1">
          <x14:formula1>
            <xm:f>'Zoznam tímov a pretekárov'!$B$37:$B$40</xm:f>
          </x14:formula1>
          <xm:sqref>E7</xm:sqref>
        </x14:dataValidation>
        <x14:dataValidation type="list" allowBlank="1" showInputMessage="1" showErrorMessage="1">
          <x14:formula1>
            <xm:f>'Zoznam tímov a pretekárov'!$B$37:$B$40</xm:f>
          </x14:formula1>
          <xm:sqref>H9</xm:sqref>
        </x14:dataValidation>
        <x14:dataValidation type="list" allowBlank="1" showInputMessage="1" showErrorMessage="1">
          <x14:formula1>
            <xm:f>'Zoznam tímov a pretekárov'!$B$37:$B$40</xm:f>
          </x14:formula1>
          <xm:sqref>E9</xm:sqref>
        </x14:dataValidation>
        <x14:dataValidation type="list" allowBlank="1" showInputMessage="1" showErrorMessage="1">
          <x14:formula1>
            <xm:f>'Zoznam tímov a pretekárov'!$B$37:$B$40</xm:f>
          </x14:formula1>
          <xm:sqref>E11</xm:sqref>
        </x14:dataValidation>
        <x14:dataValidation type="list" allowBlank="1" showInputMessage="1" showErrorMessage="1">
          <x14:formula1>
            <xm:f>'Zoznam tímov a pretekárov'!$B$37:$B$40</xm:f>
          </x14:formula1>
          <xm:sqref>H11</xm:sqref>
        </x14:dataValidation>
        <x14:dataValidation type="list" allowBlank="1" showInputMessage="1" showErrorMessage="1">
          <x14:formula1>
            <xm:f>'Zoznam tímov a pretekárov'!$B$37:$B$40</xm:f>
          </x14:formula1>
          <xm:sqref>K9</xm:sqref>
        </x14:dataValidation>
        <x14:dataValidation type="list" allowBlank="1" showInputMessage="1" showErrorMessage="1">
          <x14:formula1>
            <xm:f>'Zoznam tímov a pretekárov'!$B$37:$B$40</xm:f>
          </x14:formula1>
          <xm:sqref>K11</xm:sqref>
        </x14:dataValidation>
        <x14:dataValidation type="list" allowBlank="1" showInputMessage="1" showErrorMessage="1">
          <x14:formula1>
            <xm:f>'Zoznam tímov a pretekárov'!$B$37:$B$40</xm:f>
          </x14:formula1>
          <xm:sqref>H13</xm:sqref>
        </x14:dataValidation>
        <x14:dataValidation type="list" allowBlank="1" showInputMessage="1" showErrorMessage="1">
          <x14:formula1>
            <xm:f>'Zoznam tímov a pretekárov'!$B$37:$B$40</xm:f>
          </x14:formula1>
          <xm:sqref>E13</xm:sqref>
        </x14:dataValidation>
        <x14:dataValidation type="list" allowBlank="1" showInputMessage="1" showErrorMessage="1">
          <x14:formula1>
            <xm:f>'Zoznam tímov a pretekárov'!$B$37:$B$40</xm:f>
          </x14:formula1>
          <xm:sqref>H15</xm:sqref>
        </x14:dataValidation>
        <x14:dataValidation type="list" allowBlank="1" showInputMessage="1" showErrorMessage="1">
          <x14:formula1>
            <xm:f>'Zoznam tímov a pretekárov'!$B$37:$B$40</xm:f>
          </x14:formula1>
          <xm:sqref>E15</xm:sqref>
        </x14:dataValidation>
        <x14:dataValidation type="list" allowBlank="1" showInputMessage="1" showErrorMessage="1">
          <x14:formula1>
            <xm:f>'Zoznam tímov a pretekárov'!$B$37:$B$40</xm:f>
          </x14:formula1>
          <xm:sqref>E17</xm:sqref>
        </x14:dataValidation>
        <x14:dataValidation type="list" allowBlank="1" showInputMessage="1" showErrorMessage="1">
          <x14:formula1>
            <xm:f>'Zoznam tímov a pretekárov'!$B$37:$B$40</xm:f>
          </x14:formula1>
          <xm:sqref>H17</xm:sqref>
        </x14:dataValidation>
        <x14:dataValidation type="list" allowBlank="1" showInputMessage="1" showErrorMessage="1">
          <x14:formula1>
            <xm:f>'Zoznam tímov a pretekárov'!$B$37:$B$40</xm:f>
          </x14:formula1>
          <xm:sqref>K13</xm:sqref>
        </x14:dataValidation>
        <x14:dataValidation type="list" allowBlank="1" showInputMessage="1" showErrorMessage="1">
          <x14:formula1>
            <xm:f>'Zoznam tímov a pretekárov'!$B$37:$B$40</xm:f>
          </x14:formula1>
          <xm:sqref>K15</xm:sqref>
        </x14:dataValidation>
        <x14:dataValidation type="list" allowBlank="1" showInputMessage="1" showErrorMessage="1">
          <x14:formula1>
            <xm:f>'Zoznam tímov a pretekárov'!$B$37:$B$40</xm:f>
          </x14:formula1>
          <xm:sqref>H19</xm:sqref>
        </x14:dataValidation>
        <x14:dataValidation type="list" allowBlank="1" showInputMessage="1" showErrorMessage="1">
          <x14:formula1>
            <xm:f>'Zoznam tímov a pretekárov'!$B$37:$B$40</xm:f>
          </x14:formula1>
          <xm:sqref>E19</xm:sqref>
        </x14:dataValidation>
        <x14:dataValidation type="list" allowBlank="1" showInputMessage="1" showErrorMessage="1">
          <x14:formula1>
            <xm:f>'Zoznam tímov a pretekárov'!$B$37:$B$40</xm:f>
          </x14:formula1>
          <xm:sqref>E21</xm:sqref>
        </x14:dataValidation>
        <x14:dataValidation type="list" allowBlank="1" showInputMessage="1" showErrorMessage="1">
          <x14:formula1>
            <xm:f>'Zoznam tímov a pretekárov'!$B$37:$B$40</xm:f>
          </x14:formula1>
          <xm:sqref>H21</xm:sqref>
        </x14:dataValidation>
        <x14:dataValidation type="list" allowBlank="1" showInputMessage="1" showErrorMessage="1">
          <x14:formula1>
            <xm:f>'Zoznam tímov a pretekárov'!$B$37:$B$40</xm:f>
          </x14:formula1>
          <xm:sqref>E23</xm:sqref>
        </x14:dataValidation>
        <x14:dataValidation type="list" allowBlank="1" showInputMessage="1" showErrorMessage="1">
          <x14:formula1>
            <xm:f>'Zoznam tímov a pretekárov'!$B$37:$B$40</xm:f>
          </x14:formula1>
          <xm:sqref>H23</xm:sqref>
        </x14:dataValidation>
        <x14:dataValidation type="list" allowBlank="1" showInputMessage="1" showErrorMessage="1">
          <x14:formula1>
            <xm:f>'Zoznam tímov a pretekárov'!$B$37:$B$40</xm:f>
          </x14:formula1>
          <xm:sqref>K17</xm:sqref>
        </x14:dataValidation>
        <x14:dataValidation type="list" allowBlank="1" showInputMessage="1" showErrorMessage="1">
          <x14:formula1>
            <xm:f>'Zoznam tímov a pretekárov'!$B$37:$B$40</xm:f>
          </x14:formula1>
          <xm:sqref>K19</xm:sqref>
        </x14:dataValidation>
        <x14:dataValidation type="list" allowBlank="1" showInputMessage="1" showErrorMessage="1">
          <x14:formula1>
            <xm:f>'Zoznam tímov a pretekárov'!$B$37:$B$40</xm:f>
          </x14:formula1>
          <xm:sqref>H25</xm:sqref>
        </x14:dataValidation>
        <x14:dataValidation type="list" allowBlank="1" showInputMessage="1" showErrorMessage="1">
          <x14:formula1>
            <xm:f>'Zoznam tímov a pretekárov'!$B$37:$B$40</xm:f>
          </x14:formula1>
          <xm:sqref>E25</xm:sqref>
        </x14:dataValidation>
        <x14:dataValidation type="list" allowBlank="1" showInputMessage="1" showErrorMessage="1">
          <x14:formula1>
            <xm:f>'Zoznam tímov a pretekárov'!$B$37:$B$40</xm:f>
          </x14:formula1>
          <xm:sqref>K21</xm:sqref>
        </x14:dataValidation>
        <x14:dataValidation type="list" allowBlank="1" showInputMessage="1" showErrorMessage="1">
          <x14:formula1>
            <xm:f>'Zoznam tímov a pretekárov'!$B$37:$B$40</xm:f>
          </x14:formula1>
          <xm:sqref>K23</xm:sqref>
        </x14:dataValidation>
        <x14:dataValidation type="list" allowBlank="1" showInputMessage="1" showErrorMessage="1">
          <x14:formula1>
            <xm:f>'Zoznam tímov a pretekárov'!$B$37:$B$40</xm:f>
          </x14:formula1>
          <xm:sqref>E27</xm:sqref>
        </x14:dataValidation>
        <x14:dataValidation type="list" allowBlank="1" showInputMessage="1" showErrorMessage="1">
          <x14:formula1>
            <xm:f>'Zoznam tímov a pretekárov'!$B$37:$B$40</xm:f>
          </x14:formula1>
          <xm:sqref>H27</xm:sqref>
        </x14:dataValidation>
        <x14:dataValidation type="list" allowBlank="1" showInputMessage="1" showErrorMessage="1">
          <x14:formula1>
            <xm:f>'Zoznam tímov a pretekárov'!$B$37:$B$40</xm:f>
          </x14:formula1>
          <xm:sqref>K25</xm:sqref>
        </x14:dataValidation>
        <x14:dataValidation type="list" allowBlank="1" showInputMessage="1" showErrorMessage="1">
          <x14:formula1>
            <xm:f>'Zoznam tímov a pretekárov'!$B$37:$B$40</xm:f>
          </x14:formula1>
          <xm:sqref>K27</xm:sqref>
        </x14:dataValidation>
        <x14:dataValidation type="list" allowBlank="1" showInputMessage="1" showErrorMessage="1">
          <x14:formula1>
            <xm:f>'Zoznam tímov a pretekárov'!$B$37:$B$40</xm:f>
          </x14:formula1>
          <xm:sqref>N7</xm:sqref>
        </x14:dataValidation>
        <x14:dataValidation type="list" allowBlank="1" showInputMessage="1" showErrorMessage="1">
          <x14:formula1>
            <xm:f>'Zoznam tímov a pretekárov'!$B$37:$B$40</xm:f>
          </x14:formula1>
          <xm:sqref>N9</xm:sqref>
        </x14:dataValidation>
        <x14:dataValidation type="list" allowBlank="1" showInputMessage="1" showErrorMessage="1">
          <x14:formula1>
            <xm:f>'Zoznam tímov a pretekárov'!$B$37:$B$40</xm:f>
          </x14:formula1>
          <xm:sqref>N11</xm:sqref>
        </x14:dataValidation>
        <x14:dataValidation type="list" allowBlank="1" showInputMessage="1" showErrorMessage="1">
          <x14:formula1>
            <xm:f>'Zoznam tímov a pretekárov'!$B$37:$B$40</xm:f>
          </x14:formula1>
          <xm:sqref>N13</xm:sqref>
        </x14:dataValidation>
        <x14:dataValidation type="list" allowBlank="1" showInputMessage="1" showErrorMessage="1">
          <x14:formula1>
            <xm:f>'Zoznam tímov a pretekárov'!$B$37:$B$40</xm:f>
          </x14:formula1>
          <xm:sqref>N15</xm:sqref>
        </x14:dataValidation>
        <x14:dataValidation type="list" allowBlank="1" showInputMessage="1" showErrorMessage="1">
          <x14:formula1>
            <xm:f>'Zoznam tímov a pretekárov'!$B$37:$B$40</xm:f>
          </x14:formula1>
          <xm:sqref>N17</xm:sqref>
        </x14:dataValidation>
        <x14:dataValidation type="list" allowBlank="1" showInputMessage="1" showErrorMessage="1">
          <x14:formula1>
            <xm:f>'Zoznam tímov a pretekárov'!$B$37:$B$40</xm:f>
          </x14:formula1>
          <xm:sqref>N19</xm:sqref>
        </x14:dataValidation>
        <x14:dataValidation type="list" allowBlank="1" showInputMessage="1" showErrorMessage="1">
          <x14:formula1>
            <xm:f>'Zoznam tímov a pretekárov'!$B$37:$B$40</xm:f>
          </x14:formula1>
          <xm:sqref>N21</xm:sqref>
        </x14:dataValidation>
        <x14:dataValidation type="list" allowBlank="1" showInputMessage="1" showErrorMessage="1">
          <x14:formula1>
            <xm:f>'Zoznam tímov a pretekárov'!$B$37:$B$40</xm:f>
          </x14:formula1>
          <xm:sqref>N23</xm:sqref>
        </x14:dataValidation>
        <x14:dataValidation type="list" allowBlank="1" showInputMessage="1" showErrorMessage="1">
          <x14:formula1>
            <xm:f>'Zoznam tímov a pretekárov'!$B$37:$B$40</xm:f>
          </x14:formula1>
          <xm:sqref>N25</xm:sqref>
        </x14:dataValidation>
        <x14:dataValidation type="list" allowBlank="1" showInputMessage="1" showErrorMessage="1">
          <x14:formula1>
            <xm:f>'Zoznam tímov a pretekárov'!$B$37:$B$40</xm:f>
          </x14:formula1>
          <xm:sqref>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topLeftCell="A3" zoomScale="85" zoomScaleNormal="85" workbookViewId="0">
      <selection activeCell="A29" sqref="A29:Q29"/>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7" width="9.140625" customWidth="1"/>
  </cols>
  <sheetData>
    <row r="1" spans="1:52" ht="33.75" customHeight="1" thickBot="1" x14ac:dyDescent="0.25">
      <c r="A1" s="258" t="s">
        <v>100</v>
      </c>
      <c r="B1" s="259"/>
      <c r="C1" s="275" t="s">
        <v>124</v>
      </c>
      <c r="D1" s="276"/>
      <c r="E1" s="276"/>
      <c r="F1" s="276"/>
      <c r="G1" s="276"/>
      <c r="H1" s="276"/>
      <c r="I1" s="276"/>
      <c r="J1" s="260" t="s">
        <v>122</v>
      </c>
      <c r="K1" s="277"/>
      <c r="L1" s="277"/>
      <c r="M1" s="277"/>
      <c r="N1" s="260" t="s">
        <v>123</v>
      </c>
      <c r="O1" s="277"/>
      <c r="P1" s="277"/>
      <c r="Q1" s="278"/>
      <c r="T1" s="262" t="s">
        <v>49</v>
      </c>
      <c r="U1" s="263"/>
      <c r="V1" s="264"/>
    </row>
    <row r="2" spans="1:52" ht="20.25" customHeight="1" x14ac:dyDescent="0.2">
      <c r="A2" s="179"/>
      <c r="B2" s="175" t="s">
        <v>18</v>
      </c>
      <c r="C2" s="176" t="s">
        <v>4</v>
      </c>
      <c r="D2" s="177"/>
      <c r="E2" s="178"/>
      <c r="F2" s="176" t="s">
        <v>5</v>
      </c>
      <c r="G2" s="177"/>
      <c r="H2" s="178"/>
      <c r="I2" s="176" t="s">
        <v>6</v>
      </c>
      <c r="J2" s="177"/>
      <c r="K2" s="178"/>
      <c r="L2" s="176" t="s">
        <v>7</v>
      </c>
      <c r="M2" s="177"/>
      <c r="N2" s="177"/>
      <c r="O2" s="198" t="s">
        <v>13</v>
      </c>
      <c r="P2" s="198" t="s">
        <v>14</v>
      </c>
      <c r="Q2" s="201" t="s">
        <v>11</v>
      </c>
      <c r="T2" s="252" t="s">
        <v>50</v>
      </c>
      <c r="U2" s="254" t="s">
        <v>51</v>
      </c>
      <c r="V2" s="256" t="s">
        <v>1</v>
      </c>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row>
    <row r="3" spans="1:52" ht="15.95" customHeight="1" x14ac:dyDescent="0.2">
      <c r="A3" s="179"/>
      <c r="B3" s="175"/>
      <c r="C3" s="180" t="s">
        <v>8</v>
      </c>
      <c r="D3" s="181"/>
      <c r="E3" s="182"/>
      <c r="F3" s="180" t="s">
        <v>8</v>
      </c>
      <c r="G3" s="181"/>
      <c r="H3" s="182"/>
      <c r="I3" s="180" t="s">
        <v>8</v>
      </c>
      <c r="J3" s="181"/>
      <c r="K3" s="182"/>
      <c r="L3" s="180" t="s">
        <v>8</v>
      </c>
      <c r="M3" s="181"/>
      <c r="N3" s="181"/>
      <c r="O3" s="199"/>
      <c r="P3" s="199"/>
      <c r="Q3" s="201"/>
      <c r="T3" s="252"/>
      <c r="U3" s="254"/>
      <c r="V3" s="256"/>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row>
    <row r="4" spans="1:52" ht="15.95" customHeight="1" thickBot="1" x14ac:dyDescent="0.25">
      <c r="A4" s="179"/>
      <c r="B4" s="175"/>
      <c r="C4" s="66" t="s">
        <v>9</v>
      </c>
      <c r="D4" s="67" t="s">
        <v>10</v>
      </c>
      <c r="E4" s="68" t="s">
        <v>0</v>
      </c>
      <c r="F4" s="66" t="s">
        <v>9</v>
      </c>
      <c r="G4" s="67" t="s">
        <v>10</v>
      </c>
      <c r="H4" s="68" t="s">
        <v>0</v>
      </c>
      <c r="I4" s="66" t="s">
        <v>9</v>
      </c>
      <c r="J4" s="67" t="s">
        <v>10</v>
      </c>
      <c r="K4" s="68" t="s">
        <v>0</v>
      </c>
      <c r="L4" s="66" t="s">
        <v>9</v>
      </c>
      <c r="M4" s="67" t="s">
        <v>10</v>
      </c>
      <c r="N4" s="69" t="s">
        <v>0</v>
      </c>
      <c r="O4" s="200"/>
      <c r="P4" s="200"/>
      <c r="Q4" s="201"/>
      <c r="T4" s="253"/>
      <c r="U4" s="255"/>
      <c r="V4" s="257"/>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row>
    <row r="5" spans="1:52" ht="19.5" customHeight="1" x14ac:dyDescent="0.2">
      <c r="A5" s="162">
        <v>1</v>
      </c>
      <c r="B5" s="265" t="str">
        <f>'Zoznam tímov a pretekárov'!A3</f>
        <v>Košice AZ Rybár-Browning</v>
      </c>
      <c r="C5" s="154" t="s">
        <v>60</v>
      </c>
      <c r="D5" s="267"/>
      <c r="E5" s="81"/>
      <c r="F5" s="154" t="s">
        <v>40</v>
      </c>
      <c r="G5" s="187"/>
      <c r="H5" s="81"/>
      <c r="I5" s="154" t="s">
        <v>59</v>
      </c>
      <c r="J5" s="187"/>
      <c r="K5" s="81"/>
      <c r="L5" s="154" t="s">
        <v>39</v>
      </c>
      <c r="M5" s="187"/>
      <c r="N5" s="81"/>
      <c r="O5" s="156">
        <f>SUM(E6+H6+K6+N6)</f>
        <v>28</v>
      </c>
      <c r="P5" s="270">
        <f>SUM(D6+G6+J6+M6)</f>
        <v>17800</v>
      </c>
      <c r="Q5" s="268">
        <f>AD6</f>
        <v>7</v>
      </c>
      <c r="T5" s="272">
        <f>O5+'12 družstiev Pretek č. 1'!O5+'12 družstiev Pretek č. 2'!O5+'12 družstiev Pretek č. 3'!O5</f>
        <v>129</v>
      </c>
      <c r="U5" s="270">
        <f>P5+'12 družstiev Pretek č. 1'!P5+'12 družstiev Pretek č. 2'!P5+'12 družstiev Pretek č. 3'!P5</f>
        <v>45260</v>
      </c>
      <c r="V5" s="268">
        <f>AZ6</f>
        <v>10</v>
      </c>
      <c r="Y5" s="166" t="s">
        <v>21</v>
      </c>
      <c r="Z5" s="167"/>
      <c r="AA5" s="167"/>
      <c r="AB5" s="167"/>
      <c r="AC5" s="167"/>
      <c r="AD5" s="168"/>
      <c r="AE5" s="166" t="s">
        <v>22</v>
      </c>
      <c r="AF5" s="167"/>
      <c r="AG5" s="167"/>
      <c r="AH5" s="168"/>
      <c r="AI5" s="166" t="s">
        <v>23</v>
      </c>
      <c r="AJ5" s="167"/>
      <c r="AK5" s="167"/>
      <c r="AL5" s="168"/>
      <c r="AM5" s="166" t="s">
        <v>24</v>
      </c>
      <c r="AN5" s="167"/>
      <c r="AO5" s="167"/>
      <c r="AP5" s="168"/>
      <c r="AQ5" s="166" t="s">
        <v>25</v>
      </c>
      <c r="AR5" s="167"/>
      <c r="AS5" s="167"/>
      <c r="AT5" s="168"/>
      <c r="AU5" s="21" t="s">
        <v>52</v>
      </c>
    </row>
    <row r="6" spans="1:52" ht="19.5" customHeight="1" thickBot="1" x14ac:dyDescent="0.25">
      <c r="A6" s="163"/>
      <c r="B6" s="266"/>
      <c r="C6" s="27">
        <v>12</v>
      </c>
      <c r="D6" s="28">
        <v>8440</v>
      </c>
      <c r="E6" s="32">
        <f>IF(ISBLANK(D6),0,IF(ISBLANK(C5),0,IF(E5 = "D",MAX($A$5:$A$28) + 1,AH6)))</f>
        <v>4</v>
      </c>
      <c r="F6" s="27">
        <v>7</v>
      </c>
      <c r="G6" s="28">
        <v>4740</v>
      </c>
      <c r="H6" s="32">
        <f>IF(ISBLANK(G6),0,IF(ISBLANK(F5),0,IF(H5 = "D",MAX($A$5:$A$28) + 1,AL6)))</f>
        <v>5</v>
      </c>
      <c r="I6" s="27">
        <v>4</v>
      </c>
      <c r="J6" s="28">
        <v>2160</v>
      </c>
      <c r="K6" s="32">
        <f>IF(ISBLANK(J6),0,IF(ISBLANK(I5),0,IF(K5 = "D",MAX($A$5:$A$28) + 1,AP6)))</f>
        <v>10</v>
      </c>
      <c r="L6" s="27">
        <v>6</v>
      </c>
      <c r="M6" s="28">
        <v>2460</v>
      </c>
      <c r="N6" s="32">
        <f>IF(ISBLANK(M6),0,IF(ISBLANK(L5),0,IF(N5 = "D",MAX($A$5:$A$28) + 1,AT6)))</f>
        <v>9</v>
      </c>
      <c r="O6" s="157"/>
      <c r="P6" s="271"/>
      <c r="Q6" s="269"/>
      <c r="T6" s="273"/>
      <c r="U6" s="271"/>
      <c r="V6" s="269"/>
      <c r="Y6" s="12">
        <f>O5</f>
        <v>28</v>
      </c>
      <c r="Z6" s="13">
        <f>P5</f>
        <v>17800</v>
      </c>
      <c r="AA6" s="8">
        <f>RANK(Y6,$Y$6:$Y$17,1)</f>
        <v>7</v>
      </c>
      <c r="AB6" s="8">
        <f>RANK(Z6,$Z$6:$Z$17,0)</f>
        <v>8</v>
      </c>
      <c r="AC6" s="8">
        <f>AA6+AB6*0.00001</f>
        <v>7.0000799999999996</v>
      </c>
      <c r="AD6" s="24">
        <f>RANK(AC6,$AC$6:$AC$17,1)</f>
        <v>7</v>
      </c>
      <c r="AE6" s="17">
        <f>D6</f>
        <v>8440</v>
      </c>
      <c r="AF6" s="18">
        <f>IF(D5="d",MAX($A$5:$A$28) +1,RANK(AE6,$AE$6:$AE$17,0))</f>
        <v>4</v>
      </c>
      <c r="AG6" s="8">
        <f t="shared" ref="AG6:AG17" si="0">COUNTIF($AF$6:$AF$17,AF6)</f>
        <v>1</v>
      </c>
      <c r="AH6" s="22">
        <f>IF(AG6 &gt; 1,IF(MOD(AG6,2) = 0,(AF6*AG6+AG6-1)/AG6,(AF6*AG6+AG6)/AG6),IF(AG6=1,AF6,(AF6*AG6+AG6-1)/AG6))</f>
        <v>4</v>
      </c>
      <c r="AI6" s="17">
        <f>G6</f>
        <v>4740</v>
      </c>
      <c r="AJ6">
        <f>IF(F5="d",MAX($A$5:$A$28) +1,RANK(AI6,$AI$6:$AI$17,0))</f>
        <v>5</v>
      </c>
      <c r="AK6" s="8">
        <f t="shared" ref="AK6:AK17" si="1">COUNTIF($AJ$6:$AJ$17,AJ6)</f>
        <v>1</v>
      </c>
      <c r="AL6" s="22">
        <f>IF(AK6 &gt; 1,IF(MOD(AK6,2) = 0,(AJ6*AK6+AK6-1)/AK6,(AJ6*AK6+AK6)/AK6),IF(AK6=1,AJ6,(AJ6*AK6+AK6-1)/AK6))</f>
        <v>5</v>
      </c>
      <c r="AM6" s="17">
        <f>J6</f>
        <v>2160</v>
      </c>
      <c r="AN6" s="18">
        <f t="shared" ref="AN6:AN17" si="2">IF(J5="d",MAX($A$5:$A$28) +1,RANK(AM6,$AM$6:$AM$17,0))</f>
        <v>10</v>
      </c>
      <c r="AO6" s="8">
        <f>COUNTIF($AN$6:$AN$17,AN6)</f>
        <v>1</v>
      </c>
      <c r="AP6" s="22">
        <f>IF(AO6 &gt; 1,IF(MOD(AO6,2) = 0,(AN6*AO6+AO6-1)/AO6,(AN6*AO6+AO6)/AO6),IF(AO6=1,AN6,(AN6*AO6+AO6-1)/AO6))</f>
        <v>10</v>
      </c>
      <c r="AQ6" s="17">
        <f>M6</f>
        <v>2460</v>
      </c>
      <c r="AR6" s="18">
        <f>IF(M5="d",MAX($A$5:$A$28) +1,RANK(AQ6,$AQ$6:$AQ$17,0))</f>
        <v>9</v>
      </c>
      <c r="AS6" s="8">
        <f>COUNTIF($AR$6:$AR$17,AR6)</f>
        <v>1</v>
      </c>
      <c r="AT6" s="22">
        <f>IF(AS6 &gt; 1,IF(MOD(AS6,2) = 0,(AR6*AS6+AS6-1)/AS6,(AR6*AS6+AS6)/AS6),IF(AS6=1,AR6,(AR6*AS6+AS6-1)/AS6))</f>
        <v>9</v>
      </c>
      <c r="AU6" s="11">
        <f>T5</f>
        <v>129</v>
      </c>
      <c r="AV6" s="11">
        <f>U5</f>
        <v>45260</v>
      </c>
      <c r="AW6">
        <f>RANK(AU6,$AU$6:$AU$17,1)</f>
        <v>10</v>
      </c>
      <c r="AX6">
        <f>RANK(AV6,$AV$6:$AV$17,0)</f>
        <v>10</v>
      </c>
      <c r="AY6">
        <f>AW6+AX6*0.00001</f>
        <v>10.0001</v>
      </c>
      <c r="AZ6">
        <f>RANK(AY6,$AY$6:$AY$17,1)</f>
        <v>10</v>
      </c>
    </row>
    <row r="7" spans="1:52" ht="19.5" customHeight="1" x14ac:dyDescent="0.2">
      <c r="A7" s="162">
        <v>2</v>
      </c>
      <c r="B7" s="265" t="str">
        <f>'Zoznam tímov a pretekárov'!A5</f>
        <v>Sereď</v>
      </c>
      <c r="C7" s="154" t="s">
        <v>65</v>
      </c>
      <c r="D7" s="267"/>
      <c r="E7" s="81"/>
      <c r="F7" s="154" t="s">
        <v>63</v>
      </c>
      <c r="G7" s="267"/>
      <c r="H7" s="81"/>
      <c r="I7" s="154" t="s">
        <v>64</v>
      </c>
      <c r="J7" s="267"/>
      <c r="K7" s="81"/>
      <c r="L7" s="154" t="s">
        <v>62</v>
      </c>
      <c r="M7" s="267"/>
      <c r="N7" s="81"/>
      <c r="O7" s="156">
        <f>SUM(E8+H8+K8+N8)</f>
        <v>19</v>
      </c>
      <c r="P7" s="270">
        <f>SUM(D8+G8+J8+M8)</f>
        <v>31400</v>
      </c>
      <c r="Q7" s="268">
        <f>AD7</f>
        <v>4</v>
      </c>
      <c r="T7" s="272">
        <f>O7+'12 družstiev Pretek č. 1'!O7+'12 družstiev Pretek č. 2'!O7+'12 družstiev Pretek č. 3'!O7</f>
        <v>80.5</v>
      </c>
      <c r="U7" s="270">
        <f>P7+'12 družstiev Pretek č. 1'!P7+'12 družstiev Pretek č. 2'!P7+'12 družstiev Pretek č. 3'!P7</f>
        <v>74600</v>
      </c>
      <c r="V7" s="268">
        <f>AZ7</f>
        <v>1</v>
      </c>
      <c r="Y7" s="12">
        <f>O7</f>
        <v>19</v>
      </c>
      <c r="Z7" s="13">
        <f>P7</f>
        <v>31400</v>
      </c>
      <c r="AA7" s="8">
        <f t="shared" ref="AA7:AA17" si="3">RANK(Y7,$Y$6:$Y$17,1)</f>
        <v>4</v>
      </c>
      <c r="AB7" s="8">
        <f t="shared" ref="AB7:AB17" si="4">RANK(Z7,$Z$6:$Z$17,0)</f>
        <v>2</v>
      </c>
      <c r="AC7" s="8">
        <f t="shared" ref="AC7:AC17" si="5">AA7+AB7*0.00001</f>
        <v>4.0000200000000001</v>
      </c>
      <c r="AD7" s="24">
        <f t="shared" ref="AD7:AD17" si="6">RANK(AC7,$AC$6:$AC$17,1)</f>
        <v>4</v>
      </c>
      <c r="AE7" s="17">
        <f>D8</f>
        <v>10980</v>
      </c>
      <c r="AF7" s="18">
        <f>IF(D7="d",MAX($A$5:$A$28) +1,RANK(AE7,$AE$6:$AE$17,0))</f>
        <v>2</v>
      </c>
      <c r="AG7" s="8">
        <f t="shared" si="0"/>
        <v>1</v>
      </c>
      <c r="AH7" s="22">
        <f t="shared" ref="AH7:AH17" si="7">IF(AG7 &gt; 1,IF(MOD(AG7,2) = 0,(AF7*AG7+AG7-1)/AG7,(AF7*AG7+AG7)/AG7),IF(AG7=1,AF7,(AF7*AG7+AG7-1)/AG7))</f>
        <v>2</v>
      </c>
      <c r="AI7" s="17">
        <f>G8</f>
        <v>3000</v>
      </c>
      <c r="AJ7">
        <f>IF(F7="d",MAX($A$5:$A$28) +1,RANK(AI7,$AI$6:$AI$17,0))</f>
        <v>11</v>
      </c>
      <c r="AK7" s="8">
        <f t="shared" si="1"/>
        <v>1</v>
      </c>
      <c r="AL7" s="22">
        <f t="shared" ref="AL7:AL17" si="8">IF(AK7 &gt; 1,IF(MOD(AK7,2) = 0,(AJ7*AK7+AK7-1)/AK7,(AJ7*AK7+AK7)/AK7),IF(AK7=1,AJ7,(AJ7*AK7+AK7-1)/AK7))</f>
        <v>11</v>
      </c>
      <c r="AM7" s="17">
        <f>J8</f>
        <v>10240</v>
      </c>
      <c r="AN7" s="18">
        <f t="shared" si="2"/>
        <v>1</v>
      </c>
      <c r="AO7" s="8">
        <f t="shared" ref="AO7:AO17" si="9">COUNTIF($AN$6:$AN$17,AN7)</f>
        <v>1</v>
      </c>
      <c r="AP7" s="22">
        <f t="shared" ref="AP7:AP17" si="10">IF(AO7=1,AN7,(AN7*AO7+AO7-1)/AO7)</f>
        <v>1</v>
      </c>
      <c r="AQ7" s="17">
        <f>M8</f>
        <v>7180</v>
      </c>
      <c r="AR7" s="18">
        <f>IF(M7="d",MAX($A$5:$A$28) +1,RANK(AQ7,$AQ$6:$AQ$17,0))</f>
        <v>5</v>
      </c>
      <c r="AS7" s="8">
        <f t="shared" ref="AS7:AS17" si="11">COUNTIF($AR$6:$AR$17,AR7)</f>
        <v>1</v>
      </c>
      <c r="AT7" s="22">
        <f t="shared" ref="AT7:AT17" si="12">IF(AS7 &gt; 1,IF(MOD(AS7,2) = 0,(AR7*AS7+AS7-1)/AS7,(AR7*AS7+AS7)/AS7),IF(AS7=1,AR7,(AR7*AS7+AS7-1)/AS7))</f>
        <v>5</v>
      </c>
      <c r="AU7" s="11">
        <f>T7</f>
        <v>80.5</v>
      </c>
      <c r="AV7" s="11">
        <f>U7</f>
        <v>74600</v>
      </c>
      <c r="AW7">
        <f t="shared" ref="AW7:AW17" si="13">RANK(AU7,$AU$6:$AU$17,1)</f>
        <v>1</v>
      </c>
      <c r="AX7">
        <f t="shared" ref="AX7:AX17" si="14">RANK(AV7,$AV$6:$AV$17,0)</f>
        <v>2</v>
      </c>
      <c r="AY7">
        <f t="shared" ref="AY7:AY17" si="15">AW7+AX7*0.00001</f>
        <v>1.0000199999999999</v>
      </c>
      <c r="AZ7">
        <f t="shared" ref="AZ7:AZ17" si="16">RANK(AY7,$AY$6:$AY$17,1)</f>
        <v>1</v>
      </c>
    </row>
    <row r="8" spans="1:52" ht="19.5" customHeight="1" thickBot="1" x14ac:dyDescent="0.25">
      <c r="A8" s="163"/>
      <c r="B8" s="266"/>
      <c r="C8" s="27">
        <v>1</v>
      </c>
      <c r="D8" s="28">
        <v>10980</v>
      </c>
      <c r="E8" s="32">
        <f>IF(ISBLANK(D8),0,IF(ISBLANK(C7),0,IF(E7 = "D",MAX($A$5:$A$28) + 1,AH7)))</f>
        <v>2</v>
      </c>
      <c r="F8" s="27">
        <v>1</v>
      </c>
      <c r="G8" s="28">
        <v>3000</v>
      </c>
      <c r="H8" s="32">
        <f>IF(ISBLANK(G8),0,IF(ISBLANK(F7),0,IF(H7 = "D",MAX($A$5:$A$28) + 1,AL7)))</f>
        <v>11</v>
      </c>
      <c r="I8" s="27">
        <v>6</v>
      </c>
      <c r="J8" s="28">
        <v>10240</v>
      </c>
      <c r="K8" s="32">
        <f>IF(ISBLANK(J8),0,IF(ISBLANK(I7),0,IF(K7 = "D",MAX($A$5:$A$28) + 1,AP7)))</f>
        <v>1</v>
      </c>
      <c r="L8" s="27">
        <v>10</v>
      </c>
      <c r="M8" s="28">
        <v>7180</v>
      </c>
      <c r="N8" s="32">
        <f>IF(ISBLANK(M8),0,IF(ISBLANK(L7),0,IF(N7 = "D",MAX($A$5:$A$28) + 1,AT7)))</f>
        <v>5</v>
      </c>
      <c r="O8" s="157"/>
      <c r="P8" s="271"/>
      <c r="Q8" s="269"/>
      <c r="T8" s="273"/>
      <c r="U8" s="271"/>
      <c r="V8" s="269"/>
      <c r="Y8" s="12">
        <f>O9</f>
        <v>16</v>
      </c>
      <c r="Z8" s="13">
        <f>P9</f>
        <v>29920</v>
      </c>
      <c r="AA8" s="8">
        <f t="shared" si="3"/>
        <v>3</v>
      </c>
      <c r="AB8" s="8">
        <f t="shared" si="4"/>
        <v>3</v>
      </c>
      <c r="AC8" s="8">
        <f t="shared" si="5"/>
        <v>3.0000300000000002</v>
      </c>
      <c r="AD8" s="24">
        <f t="shared" si="6"/>
        <v>3</v>
      </c>
      <c r="AE8" s="17">
        <f>D10</f>
        <v>8060</v>
      </c>
      <c r="AF8" s="18">
        <f>IF(D9="d",MAX($A$5:$A$28) +1,RANK(AE8,$AE$6:$AE$17,0))</f>
        <v>6</v>
      </c>
      <c r="AG8" s="8">
        <f t="shared" si="0"/>
        <v>1</v>
      </c>
      <c r="AH8" s="22">
        <f t="shared" si="7"/>
        <v>6</v>
      </c>
      <c r="AI8" s="17">
        <f>G10</f>
        <v>6500</v>
      </c>
      <c r="AJ8">
        <f>IF(F9="d",MAX($A$5:$A$28) +1,RANK(AI8,$AI$6:$AI$17,0))</f>
        <v>2</v>
      </c>
      <c r="AK8" s="8">
        <f t="shared" si="1"/>
        <v>1</v>
      </c>
      <c r="AL8" s="22">
        <f t="shared" si="8"/>
        <v>2</v>
      </c>
      <c r="AM8" s="17">
        <f>J10</f>
        <v>5940</v>
      </c>
      <c r="AN8" s="18">
        <f t="shared" si="2"/>
        <v>6</v>
      </c>
      <c r="AO8" s="8">
        <f t="shared" si="9"/>
        <v>1</v>
      </c>
      <c r="AP8" s="22">
        <f t="shared" si="10"/>
        <v>6</v>
      </c>
      <c r="AQ8" s="17">
        <f>M10</f>
        <v>9420</v>
      </c>
      <c r="AR8" s="18">
        <f>IF(M9="d",MAX($A$5:$A$28) +1,RANK(AQ8,$AQ$6:$AQ$17,0))</f>
        <v>2</v>
      </c>
      <c r="AS8" s="8">
        <f t="shared" si="11"/>
        <v>1</v>
      </c>
      <c r="AT8" s="22">
        <f t="shared" si="12"/>
        <v>2</v>
      </c>
      <c r="AU8" s="11">
        <f>T9</f>
        <v>95</v>
      </c>
      <c r="AV8" s="11">
        <f>U9</f>
        <v>81920</v>
      </c>
      <c r="AW8">
        <f t="shared" si="13"/>
        <v>3</v>
      </c>
      <c r="AX8">
        <f t="shared" si="14"/>
        <v>1</v>
      </c>
      <c r="AY8">
        <f t="shared" si="15"/>
        <v>3.0000100000000001</v>
      </c>
      <c r="AZ8">
        <f t="shared" si="16"/>
        <v>3</v>
      </c>
    </row>
    <row r="9" spans="1:52" ht="19.5" customHeight="1" x14ac:dyDescent="0.2">
      <c r="A9" s="169">
        <v>3</v>
      </c>
      <c r="B9" s="265" t="str">
        <f>'Zoznam tímov a pretekárov'!A7</f>
        <v>Bratislava 2 Trabucco</v>
      </c>
      <c r="C9" s="154" t="s">
        <v>70</v>
      </c>
      <c r="D9" s="267"/>
      <c r="E9" s="81"/>
      <c r="F9" s="154" t="s">
        <v>72</v>
      </c>
      <c r="G9" s="267"/>
      <c r="H9" s="81"/>
      <c r="I9" s="154" t="s">
        <v>73</v>
      </c>
      <c r="J9" s="267"/>
      <c r="K9" s="81"/>
      <c r="L9" s="154" t="s">
        <v>71</v>
      </c>
      <c r="M9" s="267"/>
      <c r="N9" s="81"/>
      <c r="O9" s="156">
        <f>SUM(E10+H10+K10+N10)</f>
        <v>16</v>
      </c>
      <c r="P9" s="270">
        <f>SUM(D10+G10+J10+M10)</f>
        <v>29920</v>
      </c>
      <c r="Q9" s="268">
        <f>AD8</f>
        <v>3</v>
      </c>
      <c r="T9" s="272">
        <f>O9+'12 družstiev Pretek č. 1'!O9+'12 družstiev Pretek č. 2'!O9+'12 družstiev Pretek č. 3'!O9</f>
        <v>95</v>
      </c>
      <c r="U9" s="270">
        <f>P9+'12 družstiev Pretek č. 1'!P9+'12 družstiev Pretek č. 2'!P9+'12 družstiev Pretek č. 3'!P9</f>
        <v>81920</v>
      </c>
      <c r="V9" s="268">
        <f>AZ8</f>
        <v>3</v>
      </c>
      <c r="Y9" s="12">
        <f>O11</f>
        <v>14</v>
      </c>
      <c r="Z9" s="13">
        <f>P11</f>
        <v>35220</v>
      </c>
      <c r="AA9" s="8">
        <f t="shared" si="3"/>
        <v>1</v>
      </c>
      <c r="AB9" s="8">
        <f t="shared" si="4"/>
        <v>1</v>
      </c>
      <c r="AC9" s="8">
        <f t="shared" si="5"/>
        <v>1.0000100000000001</v>
      </c>
      <c r="AD9" s="24">
        <f t="shared" si="6"/>
        <v>1</v>
      </c>
      <c r="AE9" s="17">
        <f>D12</f>
        <v>15960</v>
      </c>
      <c r="AF9" s="18">
        <f>IF(D11="d",MAX($A$5:$A$28) +1,RANK(AE9,$AE$6:$AE$17,0))</f>
        <v>1</v>
      </c>
      <c r="AG9" s="8">
        <f t="shared" si="0"/>
        <v>1</v>
      </c>
      <c r="AH9" s="22">
        <f t="shared" si="7"/>
        <v>1</v>
      </c>
      <c r="AI9" s="17">
        <f>G12</f>
        <v>8620</v>
      </c>
      <c r="AJ9">
        <f>IF(F11="d",MAX($A$5:$A$28) +1,RANK(AI9,$AI$6:$AI$17,0))</f>
        <v>1</v>
      </c>
      <c r="AK9" s="8">
        <f t="shared" si="1"/>
        <v>1</v>
      </c>
      <c r="AL9" s="22">
        <f t="shared" si="8"/>
        <v>1</v>
      </c>
      <c r="AM9" s="17">
        <f>J12</f>
        <v>8440</v>
      </c>
      <c r="AN9" s="18">
        <f t="shared" si="2"/>
        <v>2</v>
      </c>
      <c r="AO9" s="8">
        <f t="shared" si="9"/>
        <v>1</v>
      </c>
      <c r="AP9" s="22">
        <f t="shared" si="10"/>
        <v>2</v>
      </c>
      <c r="AQ9" s="17">
        <f>M12</f>
        <v>2200</v>
      </c>
      <c r="AR9" s="18">
        <f>IF(M11="d",MAX($A$5:$A$28) +1,RANK(AQ9,$AQ$6:$AQ$17,0))</f>
        <v>10</v>
      </c>
      <c r="AS9" s="8">
        <f t="shared" si="11"/>
        <v>1</v>
      </c>
      <c r="AT9" s="22">
        <f t="shared" si="12"/>
        <v>10</v>
      </c>
      <c r="AU9" s="11">
        <f>T11</f>
        <v>101</v>
      </c>
      <c r="AV9" s="11">
        <f>U11</f>
        <v>65160</v>
      </c>
      <c r="AW9">
        <f t="shared" si="13"/>
        <v>4</v>
      </c>
      <c r="AX9">
        <f t="shared" si="14"/>
        <v>5</v>
      </c>
      <c r="AY9">
        <f t="shared" si="15"/>
        <v>4.0000499999999999</v>
      </c>
      <c r="AZ9">
        <f t="shared" si="16"/>
        <v>4</v>
      </c>
    </row>
    <row r="10" spans="1:52" ht="19.5" customHeight="1" thickBot="1" x14ac:dyDescent="0.25">
      <c r="A10" s="169"/>
      <c r="B10" s="266"/>
      <c r="C10" s="27">
        <v>9</v>
      </c>
      <c r="D10" s="28">
        <v>8060</v>
      </c>
      <c r="E10" s="32">
        <f>IF(ISBLANK(D10),0,IF(ISBLANK(C9),0,IF(E9 = "D",MAX($A$5:$A$28) + 1,AH8)))</f>
        <v>6</v>
      </c>
      <c r="F10" s="27">
        <v>5</v>
      </c>
      <c r="G10" s="28">
        <v>6500</v>
      </c>
      <c r="H10" s="32">
        <f>IF(ISBLANK(G10),0,IF(ISBLANK(F9),0,IF(H9 = "D",MAX($A$5:$A$28) + 1,AL8)))</f>
        <v>2</v>
      </c>
      <c r="I10" s="27">
        <v>8</v>
      </c>
      <c r="J10" s="28">
        <v>5940</v>
      </c>
      <c r="K10" s="32">
        <f>IF(ISBLANK(J10),0,IF(ISBLANK(I9),0,IF(K9 = "D",MAX($A$5:$A$28) + 1,AP8)))</f>
        <v>6</v>
      </c>
      <c r="L10" s="27">
        <v>12</v>
      </c>
      <c r="M10" s="28">
        <v>9420</v>
      </c>
      <c r="N10" s="32">
        <f>IF(ISBLANK(M10),0,IF(ISBLANK(L9),0,IF(N9 = "D",MAX($A$5:$A$28) + 1,AT8)))</f>
        <v>2</v>
      </c>
      <c r="O10" s="157"/>
      <c r="P10" s="271"/>
      <c r="Q10" s="269"/>
      <c r="T10" s="273"/>
      <c r="U10" s="271"/>
      <c r="V10" s="269"/>
      <c r="Y10" s="12">
        <f>O13</f>
        <v>25</v>
      </c>
      <c r="Z10" s="13">
        <f>P13</f>
        <v>22960</v>
      </c>
      <c r="AA10" s="8">
        <f t="shared" si="3"/>
        <v>6</v>
      </c>
      <c r="AB10" s="8">
        <f t="shared" si="4"/>
        <v>6</v>
      </c>
      <c r="AC10" s="8">
        <f t="shared" si="5"/>
        <v>6.0000600000000004</v>
      </c>
      <c r="AD10" s="24">
        <f t="shared" si="6"/>
        <v>6</v>
      </c>
      <c r="AE10" s="17">
        <f>D14</f>
        <v>7220</v>
      </c>
      <c r="AF10" s="18">
        <f>IF(D13="d",MAX($A$5:$A$28) +1,RANK(AE10,$AE$6:$AE$17,0))</f>
        <v>7</v>
      </c>
      <c r="AG10" s="8">
        <f t="shared" si="0"/>
        <v>1</v>
      </c>
      <c r="AH10" s="22">
        <f t="shared" si="7"/>
        <v>7</v>
      </c>
      <c r="AI10" s="17">
        <f>G14</f>
        <v>3760</v>
      </c>
      <c r="AJ10">
        <f>IF(F13="d",MAX($A$5:$A$28) +1,RANK(AI10,$AI$6:$AI$17,0))</f>
        <v>8</v>
      </c>
      <c r="AK10" s="8">
        <f t="shared" si="1"/>
        <v>1</v>
      </c>
      <c r="AL10" s="22">
        <f t="shared" si="8"/>
        <v>8</v>
      </c>
      <c r="AM10" s="17">
        <f>J14</f>
        <v>7400</v>
      </c>
      <c r="AN10" s="18">
        <f t="shared" si="2"/>
        <v>3</v>
      </c>
      <c r="AO10" s="8">
        <f t="shared" si="9"/>
        <v>1</v>
      </c>
      <c r="AP10" s="22">
        <f t="shared" si="10"/>
        <v>3</v>
      </c>
      <c r="AQ10" s="17">
        <f>M14</f>
        <v>4580</v>
      </c>
      <c r="AR10" s="18">
        <f>IF(M13="d",MAX($A$5:$A$28) +1,RANK(AQ10,$AQ$6:$AQ$17,0))</f>
        <v>7</v>
      </c>
      <c r="AS10" s="8">
        <f t="shared" si="11"/>
        <v>1</v>
      </c>
      <c r="AT10" s="22">
        <f>IF(AS10 &gt; 1,IF(MOD(AS10,2) = 0,(AR10*AS10+AS10-1)/AS10,(AR10*AS10+AS10)/AS10),IF(AS10=1,AR10,(AR10*AS10+AS10-1)/AS10))</f>
        <v>7</v>
      </c>
      <c r="AU10" s="11">
        <f>T13</f>
        <v>112</v>
      </c>
      <c r="AV10" s="11">
        <f>U13</f>
        <v>61840</v>
      </c>
      <c r="AW10">
        <f t="shared" si="13"/>
        <v>6</v>
      </c>
      <c r="AX10">
        <f t="shared" si="14"/>
        <v>7</v>
      </c>
      <c r="AY10">
        <f t="shared" si="15"/>
        <v>6.00007</v>
      </c>
      <c r="AZ10">
        <f t="shared" si="16"/>
        <v>6</v>
      </c>
    </row>
    <row r="11" spans="1:52" ht="19.5" customHeight="1" x14ac:dyDescent="0.2">
      <c r="A11" s="162">
        <v>4</v>
      </c>
      <c r="B11" s="265" t="str">
        <f>'Zoznam tímov a pretekárov'!A9</f>
        <v>Bratislava 5 FT Abramis</v>
      </c>
      <c r="C11" s="154" t="s">
        <v>67</v>
      </c>
      <c r="D11" s="267"/>
      <c r="E11" s="81"/>
      <c r="F11" s="154" t="s">
        <v>68</v>
      </c>
      <c r="G11" s="267"/>
      <c r="H11" s="81"/>
      <c r="I11" s="154" t="s">
        <v>66</v>
      </c>
      <c r="J11" s="267"/>
      <c r="K11" s="81"/>
      <c r="L11" s="154" t="s">
        <v>69</v>
      </c>
      <c r="M11" s="267"/>
      <c r="N11" s="81"/>
      <c r="O11" s="156">
        <f>SUM(E12+H12+K12+N12)</f>
        <v>14</v>
      </c>
      <c r="P11" s="270">
        <f>SUM(D12+G12+J12+M12)</f>
        <v>35220</v>
      </c>
      <c r="Q11" s="268">
        <f>AD9</f>
        <v>1</v>
      </c>
      <c r="T11" s="272">
        <f>O11+'12 družstiev Pretek č. 1'!O11+'12 družstiev Pretek č. 2'!O11+'12 družstiev Pretek č. 3'!O11</f>
        <v>101</v>
      </c>
      <c r="U11" s="270">
        <f>P11+'12 družstiev Pretek č. 1'!P11+'12 družstiev Pretek č. 2'!P11+'12 družstiev Pretek č. 3'!P11</f>
        <v>65160</v>
      </c>
      <c r="V11" s="268">
        <f>AZ9</f>
        <v>4</v>
      </c>
      <c r="Y11" s="12">
        <f>O15</f>
        <v>34</v>
      </c>
      <c r="Z11" s="13">
        <f>P15</f>
        <v>14280</v>
      </c>
      <c r="AA11" s="8">
        <f t="shared" si="3"/>
        <v>10</v>
      </c>
      <c r="AB11" s="8">
        <f t="shared" si="4"/>
        <v>11</v>
      </c>
      <c r="AC11" s="8">
        <f t="shared" si="5"/>
        <v>10.000109999999999</v>
      </c>
      <c r="AD11" s="24">
        <f t="shared" si="6"/>
        <v>10</v>
      </c>
      <c r="AE11" s="17">
        <f>D16</f>
        <v>1940</v>
      </c>
      <c r="AF11" s="18">
        <f>IF(D15="d",MAX($A$5:$A$28) +1,RANK(AE11,$AE$6:$AE$17,0))</f>
        <v>12</v>
      </c>
      <c r="AG11" s="8">
        <f t="shared" si="0"/>
        <v>1</v>
      </c>
      <c r="AH11" s="22">
        <f t="shared" si="7"/>
        <v>12</v>
      </c>
      <c r="AI11" s="17">
        <f>G16</f>
        <v>4280</v>
      </c>
      <c r="AJ11">
        <f>IF(F15="d",MAX($A$5:$A$28) +1,RANK(AI11,$AI$6:$AI$17,0))</f>
        <v>6</v>
      </c>
      <c r="AK11" s="8">
        <f t="shared" si="1"/>
        <v>1</v>
      </c>
      <c r="AL11" s="22">
        <f t="shared" si="8"/>
        <v>6</v>
      </c>
      <c r="AM11" s="17">
        <f>J16</f>
        <v>4660</v>
      </c>
      <c r="AN11" s="18">
        <f t="shared" si="2"/>
        <v>8</v>
      </c>
      <c r="AO11" s="8">
        <f t="shared" si="9"/>
        <v>1</v>
      </c>
      <c r="AP11" s="22">
        <f t="shared" si="10"/>
        <v>8</v>
      </c>
      <c r="AQ11" s="17">
        <f>M16</f>
        <v>3400</v>
      </c>
      <c r="AR11" s="18">
        <f>IF(M15="d",MAX($A$5:$A$28) +1,RANK(AQ11,$AQ$6:$AQ$17,0))</f>
        <v>8</v>
      </c>
      <c r="AS11" s="8">
        <f t="shared" si="11"/>
        <v>1</v>
      </c>
      <c r="AT11" s="22">
        <f t="shared" si="12"/>
        <v>8</v>
      </c>
      <c r="AU11" s="11">
        <f>T15</f>
        <v>141</v>
      </c>
      <c r="AV11" s="11">
        <f>U15</f>
        <v>44200</v>
      </c>
      <c r="AW11">
        <f t="shared" si="13"/>
        <v>12</v>
      </c>
      <c r="AX11">
        <f t="shared" si="14"/>
        <v>11</v>
      </c>
      <c r="AY11">
        <f t="shared" si="15"/>
        <v>12.000109999999999</v>
      </c>
      <c r="AZ11">
        <f t="shared" si="16"/>
        <v>12</v>
      </c>
    </row>
    <row r="12" spans="1:52" ht="19.5" customHeight="1" thickBot="1" x14ac:dyDescent="0.25">
      <c r="A12" s="163"/>
      <c r="B12" s="266"/>
      <c r="C12" s="27">
        <v>2</v>
      </c>
      <c r="D12" s="28">
        <v>15960</v>
      </c>
      <c r="E12" s="32">
        <f>IF(ISBLANK(D12),0,IF(ISBLANK(C11),0,IF(E11 = "D",MAX($A$5:$A$28) + 1,AH9)))</f>
        <v>1</v>
      </c>
      <c r="F12" s="27">
        <v>8</v>
      </c>
      <c r="G12" s="28">
        <v>8620</v>
      </c>
      <c r="H12" s="32">
        <f>IF(ISBLANK(G12),0,IF(ISBLANK(F11),0,IF(H11 = "D",MAX($A$5:$A$28) + 1,AL9)))</f>
        <v>1</v>
      </c>
      <c r="I12" s="27">
        <v>1</v>
      </c>
      <c r="J12" s="28">
        <v>8440</v>
      </c>
      <c r="K12" s="32">
        <f>IF(ISBLANK(J12),0,IF(ISBLANK(I11),0,IF(K11 = "D",MAX($A$5:$A$28) + 1,AP9)))</f>
        <v>2</v>
      </c>
      <c r="L12" s="27">
        <v>3</v>
      </c>
      <c r="M12" s="28">
        <v>2200</v>
      </c>
      <c r="N12" s="32">
        <f>IF(ISBLANK(M12),0,IF(ISBLANK(L11),0,IF(N11 = "D",MAX($A$5:$A$28) + 1,AT9)))</f>
        <v>10</v>
      </c>
      <c r="O12" s="157"/>
      <c r="P12" s="271"/>
      <c r="Q12" s="269"/>
      <c r="T12" s="273"/>
      <c r="U12" s="271"/>
      <c r="V12" s="269"/>
      <c r="W12" s="21"/>
      <c r="Y12" s="12">
        <f>O17</f>
        <v>36</v>
      </c>
      <c r="Z12" s="13">
        <f>P17</f>
        <v>16360</v>
      </c>
      <c r="AA12" s="8">
        <f t="shared" si="3"/>
        <v>11</v>
      </c>
      <c r="AB12" s="8">
        <f t="shared" si="4"/>
        <v>10</v>
      </c>
      <c r="AC12" s="8">
        <f t="shared" si="5"/>
        <v>11.0001</v>
      </c>
      <c r="AD12" s="24">
        <f t="shared" si="6"/>
        <v>11</v>
      </c>
      <c r="AE12" s="17">
        <f>D18</f>
        <v>5580</v>
      </c>
      <c r="AF12" s="18">
        <f>IF(D17="d",MAX($A$5:$A$28) +1,RANK(AE12,$AE$6:$AE$17,0))</f>
        <v>8</v>
      </c>
      <c r="AG12" s="8">
        <f t="shared" si="0"/>
        <v>1</v>
      </c>
      <c r="AH12" s="22">
        <f t="shared" si="7"/>
        <v>8</v>
      </c>
      <c r="AI12" s="17">
        <f>G18</f>
        <v>2660</v>
      </c>
      <c r="AJ12">
        <f>IF(F17="d",MAX($A$5:$A$28) +1,RANK(AI12,$AI$6:$AI$17,0))</f>
        <v>12</v>
      </c>
      <c r="AK12" s="8">
        <f t="shared" si="1"/>
        <v>1</v>
      </c>
      <c r="AL12" s="22">
        <f t="shared" si="8"/>
        <v>12</v>
      </c>
      <c r="AM12" s="17">
        <f>J18</f>
        <v>6680</v>
      </c>
      <c r="AN12" s="18">
        <f t="shared" si="2"/>
        <v>5</v>
      </c>
      <c r="AO12" s="8">
        <f t="shared" si="9"/>
        <v>1</v>
      </c>
      <c r="AP12" s="22">
        <f t="shared" si="10"/>
        <v>5</v>
      </c>
      <c r="AQ12" s="17">
        <f>M18</f>
        <v>1440</v>
      </c>
      <c r="AR12" s="18">
        <f>IF(M17="d",MAX($A$5:$A$28) +1,RANK(AQ12,$AQ$6:$AQ$17,0))</f>
        <v>11</v>
      </c>
      <c r="AS12" s="8">
        <f t="shared" si="11"/>
        <v>1</v>
      </c>
      <c r="AT12" s="22">
        <f t="shared" si="12"/>
        <v>11</v>
      </c>
      <c r="AU12" s="11">
        <f>T17</f>
        <v>137</v>
      </c>
      <c r="AV12" s="11">
        <f>U17</f>
        <v>48260</v>
      </c>
      <c r="AW12">
        <f t="shared" si="13"/>
        <v>11</v>
      </c>
      <c r="AX12">
        <f t="shared" si="14"/>
        <v>9</v>
      </c>
      <c r="AY12">
        <f t="shared" si="15"/>
        <v>11.00009</v>
      </c>
      <c r="AZ12">
        <f t="shared" si="16"/>
        <v>11</v>
      </c>
    </row>
    <row r="13" spans="1:52" ht="19.5" customHeight="1" x14ac:dyDescent="0.2">
      <c r="A13" s="169">
        <v>5</v>
      </c>
      <c r="B13" s="265" t="str">
        <f>'Zoznam tímov a pretekárov'!A11</f>
        <v>Košice Sensas - Feedercentrum</v>
      </c>
      <c r="C13" s="154" t="s">
        <v>78</v>
      </c>
      <c r="D13" s="267"/>
      <c r="E13" s="81"/>
      <c r="F13" s="154" t="s">
        <v>74</v>
      </c>
      <c r="G13" s="267"/>
      <c r="H13" s="81"/>
      <c r="I13" s="154" t="s">
        <v>77</v>
      </c>
      <c r="J13" s="267"/>
      <c r="K13" s="81"/>
      <c r="L13" s="154" t="s">
        <v>76</v>
      </c>
      <c r="M13" s="267"/>
      <c r="N13" s="81"/>
      <c r="O13" s="156">
        <f>SUM(E14+H14+K14+N14)</f>
        <v>25</v>
      </c>
      <c r="P13" s="270">
        <f>SUM(D14+G14+J14+M14)</f>
        <v>22960</v>
      </c>
      <c r="Q13" s="268">
        <f>AD10</f>
        <v>6</v>
      </c>
      <c r="T13" s="272">
        <f>O13+'12 družstiev Pretek č. 1'!O13+'12 družstiev Pretek č. 2'!O13+'12 družstiev Pretek č. 3'!O13</f>
        <v>112</v>
      </c>
      <c r="U13" s="270">
        <f>P13+'12 družstiev Pretek č. 1'!P13+'12 družstiev Pretek č. 2'!P13+'12 družstiev Pretek č. 3'!P13</f>
        <v>61840</v>
      </c>
      <c r="V13" s="268">
        <f>AZ10</f>
        <v>6</v>
      </c>
      <c r="W13" s="21"/>
      <c r="Y13" s="12">
        <f>O19</f>
        <v>15</v>
      </c>
      <c r="Z13" s="13">
        <f>P19</f>
        <v>29700</v>
      </c>
      <c r="AA13" s="8">
        <f t="shared" si="3"/>
        <v>2</v>
      </c>
      <c r="AB13" s="8">
        <f t="shared" si="4"/>
        <v>4</v>
      </c>
      <c r="AC13" s="8">
        <f t="shared" si="5"/>
        <v>2.0000399999999998</v>
      </c>
      <c r="AD13" s="24">
        <f t="shared" si="6"/>
        <v>2</v>
      </c>
      <c r="AE13" s="17">
        <f>D20</f>
        <v>9780</v>
      </c>
      <c r="AF13" s="18">
        <f>IF(D19="d",MAX($A$5:$A$28) +1,RANK(AE13,$AE$6:$AE$17,0))</f>
        <v>3</v>
      </c>
      <c r="AG13" s="8">
        <f t="shared" si="0"/>
        <v>1</v>
      </c>
      <c r="AH13" s="22">
        <f t="shared" si="7"/>
        <v>3</v>
      </c>
      <c r="AI13" s="17">
        <f>G20</f>
        <v>5160</v>
      </c>
      <c r="AJ13">
        <f>IF(F19="d",MAX($A$5:$A$28) +1,RANK(AI13,$AI$6:$AI$17,0))</f>
        <v>4</v>
      </c>
      <c r="AK13" s="8">
        <f t="shared" si="1"/>
        <v>1</v>
      </c>
      <c r="AL13" s="22">
        <f t="shared" si="8"/>
        <v>4</v>
      </c>
      <c r="AM13" s="17">
        <f>J20</f>
        <v>7320</v>
      </c>
      <c r="AN13" s="18">
        <f t="shared" si="2"/>
        <v>4</v>
      </c>
      <c r="AO13" s="8">
        <f t="shared" si="9"/>
        <v>1</v>
      </c>
      <c r="AP13" s="22">
        <f t="shared" si="10"/>
        <v>4</v>
      </c>
      <c r="AQ13" s="17">
        <f>M20</f>
        <v>7440</v>
      </c>
      <c r="AR13" s="18">
        <f>IF(M19="d",MAX($A$5:$A$28) +1,RANK(AQ13,$AQ$6:$AQ$17,0))</f>
        <v>4</v>
      </c>
      <c r="AS13" s="8">
        <f t="shared" si="11"/>
        <v>1</v>
      </c>
      <c r="AT13" s="22">
        <f t="shared" si="12"/>
        <v>4</v>
      </c>
      <c r="AU13" s="11">
        <f>T19</f>
        <v>118</v>
      </c>
      <c r="AV13" s="11">
        <f>U19</f>
        <v>73460</v>
      </c>
      <c r="AW13">
        <f t="shared" si="13"/>
        <v>7</v>
      </c>
      <c r="AX13">
        <f t="shared" si="14"/>
        <v>3</v>
      </c>
      <c r="AY13">
        <f t="shared" si="15"/>
        <v>7.0000299999999998</v>
      </c>
      <c r="AZ13">
        <f t="shared" si="16"/>
        <v>7</v>
      </c>
    </row>
    <row r="14" spans="1:52" ht="19.5" customHeight="1" thickBot="1" x14ac:dyDescent="0.25">
      <c r="A14" s="169"/>
      <c r="B14" s="266"/>
      <c r="C14" s="27">
        <v>8</v>
      </c>
      <c r="D14" s="28">
        <v>7220</v>
      </c>
      <c r="E14" s="32">
        <f>IF(ISBLANK(D14),0,IF(ISBLANK(C13),0,IF(E13 = "D",MAX($A$5:$A$28) + 1,AH10)))</f>
        <v>7</v>
      </c>
      <c r="F14" s="27">
        <v>12</v>
      </c>
      <c r="G14" s="28">
        <v>3760</v>
      </c>
      <c r="H14" s="32">
        <f>IF(ISBLANK(G14),0,IF(ISBLANK(F13),0,IF(H13 = "D",MAX($A$5:$A$28) + 1,AL10)))</f>
        <v>8</v>
      </c>
      <c r="I14" s="27">
        <v>12</v>
      </c>
      <c r="J14" s="28">
        <v>7400</v>
      </c>
      <c r="K14" s="32">
        <f>IF(ISBLANK(J14),0,IF(ISBLANK(I13),0,IF(K13 = "D",MAX($A$5:$A$28) + 1,AP10)))</f>
        <v>3</v>
      </c>
      <c r="L14" s="27">
        <v>7</v>
      </c>
      <c r="M14" s="28">
        <v>4580</v>
      </c>
      <c r="N14" s="32">
        <f>IF(ISBLANK(M14),0,IF(ISBLANK(L13),0,IF(N13 = "D",MAX($A$5:$A$28) + 1,AT10)))</f>
        <v>7</v>
      </c>
      <c r="O14" s="157"/>
      <c r="P14" s="271"/>
      <c r="Q14" s="269"/>
      <c r="T14" s="273"/>
      <c r="U14" s="271"/>
      <c r="V14" s="269"/>
      <c r="W14" s="21"/>
      <c r="Y14" s="12">
        <f>O21</f>
        <v>29</v>
      </c>
      <c r="Z14" s="13">
        <f>P21</f>
        <v>21760</v>
      </c>
      <c r="AA14" s="8">
        <f t="shared" si="3"/>
        <v>8</v>
      </c>
      <c r="AB14" s="8">
        <f t="shared" si="4"/>
        <v>7</v>
      </c>
      <c r="AC14" s="8">
        <f t="shared" si="5"/>
        <v>8.0000699999999991</v>
      </c>
      <c r="AD14" s="24">
        <f t="shared" si="6"/>
        <v>8</v>
      </c>
      <c r="AE14" s="17">
        <f>D22</f>
        <v>4120</v>
      </c>
      <c r="AF14" s="18">
        <f>IF(D21="d",MAX($A$5:$A$28) +1,RANK(AE14,$AE$6:$AE$17,0))</f>
        <v>10</v>
      </c>
      <c r="AG14" s="8">
        <f t="shared" si="0"/>
        <v>1</v>
      </c>
      <c r="AH14" s="22">
        <f t="shared" si="7"/>
        <v>10</v>
      </c>
      <c r="AI14" s="17">
        <f>G22</f>
        <v>3200</v>
      </c>
      <c r="AJ14">
        <f>IF(F21="d",MAX($A$5:$A$28) +1,RANK(AI14,$AI$6:$AI$17,0))</f>
        <v>9</v>
      </c>
      <c r="AK14" s="8">
        <f t="shared" si="1"/>
        <v>1</v>
      </c>
      <c r="AL14" s="22">
        <f t="shared" si="8"/>
        <v>9</v>
      </c>
      <c r="AM14" s="17">
        <f>J22</f>
        <v>5900</v>
      </c>
      <c r="AN14" s="18">
        <f t="shared" si="2"/>
        <v>7</v>
      </c>
      <c r="AO14" s="8">
        <f t="shared" si="9"/>
        <v>1</v>
      </c>
      <c r="AP14" s="22">
        <f t="shared" si="10"/>
        <v>7</v>
      </c>
      <c r="AQ14" s="17">
        <f>M22</f>
        <v>8540</v>
      </c>
      <c r="AR14" s="18">
        <f>IF(M21="d",MAX($A$5:$A$28) +1,RANK(AQ14,$AQ$6:$AQ$17,0))</f>
        <v>3</v>
      </c>
      <c r="AS14" s="8">
        <f t="shared" si="11"/>
        <v>1</v>
      </c>
      <c r="AT14" s="22">
        <f>IF(AS14 &gt; 1,IF(MOD(AS14,2) = 0,(AR14*AS14+AS14-1)/AS14,(AR14*AS14+AS14)/AS14),IF(AS14=1,AR14,(AR14*AS14+AS14-1)/AS14))</f>
        <v>3</v>
      </c>
      <c r="AU14" s="11">
        <f>T21</f>
        <v>93</v>
      </c>
      <c r="AV14" s="11">
        <f>U21</f>
        <v>69040</v>
      </c>
      <c r="AW14">
        <f t="shared" si="13"/>
        <v>2</v>
      </c>
      <c r="AX14">
        <f t="shared" si="14"/>
        <v>4</v>
      </c>
      <c r="AY14">
        <f t="shared" si="15"/>
        <v>2.0000399999999998</v>
      </c>
      <c r="AZ14">
        <f t="shared" si="16"/>
        <v>2</v>
      </c>
    </row>
    <row r="15" spans="1:52" ht="19.5" customHeight="1" x14ac:dyDescent="0.2">
      <c r="A15" s="162">
        <v>6</v>
      </c>
      <c r="B15" s="265" t="str">
        <f>'Zoznam tímov a pretekárov'!A13</f>
        <v>Košice Cassovia</v>
      </c>
      <c r="C15" s="154" t="s">
        <v>125</v>
      </c>
      <c r="D15" s="267"/>
      <c r="E15" s="81"/>
      <c r="F15" s="154" t="s">
        <v>81</v>
      </c>
      <c r="G15" s="267"/>
      <c r="H15" s="81"/>
      <c r="I15" s="154" t="s">
        <v>102</v>
      </c>
      <c r="J15" s="267"/>
      <c r="K15" s="81"/>
      <c r="L15" s="154" t="s">
        <v>80</v>
      </c>
      <c r="M15" s="267"/>
      <c r="N15" s="81"/>
      <c r="O15" s="156">
        <f>SUM(E16+H16+K16+N16)</f>
        <v>34</v>
      </c>
      <c r="P15" s="270">
        <f>SUM(D16+G16+J16+M16)</f>
        <v>14280</v>
      </c>
      <c r="Q15" s="268">
        <f>AD11</f>
        <v>10</v>
      </c>
      <c r="T15" s="272">
        <f>O15+'12 družstiev Pretek č. 1'!O15+'12 družstiev Pretek č. 2'!O15+'12 družstiev Pretek č. 3'!O15</f>
        <v>141</v>
      </c>
      <c r="U15" s="270">
        <f>P15+'12 družstiev Pretek č. 1'!P15+'12 družstiev Pretek č. 2'!P15+'12 družstiev Pretek č. 3'!P15</f>
        <v>44200</v>
      </c>
      <c r="V15" s="268">
        <f>AZ11</f>
        <v>12</v>
      </c>
      <c r="Y15" s="12">
        <f>O23</f>
        <v>45</v>
      </c>
      <c r="Z15" s="13">
        <f>P23</f>
        <v>8340</v>
      </c>
      <c r="AA15" s="8">
        <f t="shared" si="3"/>
        <v>12</v>
      </c>
      <c r="AB15" s="8">
        <f t="shared" si="4"/>
        <v>12</v>
      </c>
      <c r="AC15" s="8">
        <f t="shared" si="5"/>
        <v>12.000120000000001</v>
      </c>
      <c r="AD15" s="24">
        <f t="shared" si="6"/>
        <v>12</v>
      </c>
      <c r="AE15" s="17">
        <f>D24</f>
        <v>3620</v>
      </c>
      <c r="AF15" s="18">
        <f>IF(D23="d",MAX($A$5:$A$28) +1,RANK(AE15,$AE$6:$AE$17,0))</f>
        <v>11</v>
      </c>
      <c r="AG15" s="8">
        <f t="shared" si="0"/>
        <v>1</v>
      </c>
      <c r="AH15" s="22">
        <f t="shared" si="7"/>
        <v>11</v>
      </c>
      <c r="AI15" s="17">
        <f>G24</f>
        <v>3120</v>
      </c>
      <c r="AJ15">
        <f>IF(F23="d",MAX($A$5:$A$28) +1,RANK(AI15,$AI$6:$AI$17,0))</f>
        <v>10</v>
      </c>
      <c r="AK15" s="8">
        <f t="shared" si="1"/>
        <v>1</v>
      </c>
      <c r="AL15" s="22">
        <f t="shared" si="8"/>
        <v>10</v>
      </c>
      <c r="AM15" s="17">
        <f>J24</f>
        <v>1060</v>
      </c>
      <c r="AN15" s="18">
        <f t="shared" si="2"/>
        <v>12</v>
      </c>
      <c r="AO15" s="8">
        <f t="shared" si="9"/>
        <v>1</v>
      </c>
      <c r="AP15" s="22">
        <f t="shared" si="10"/>
        <v>12</v>
      </c>
      <c r="AQ15" s="17">
        <f>M24</f>
        <v>540</v>
      </c>
      <c r="AR15" s="18">
        <f>IF(M23="d",MAX($A$5:$A$28) +1,RANK(AQ15,$AQ$6:$AQ$17,0))</f>
        <v>12</v>
      </c>
      <c r="AS15" s="8">
        <f t="shared" si="11"/>
        <v>1</v>
      </c>
      <c r="AT15" s="22">
        <f t="shared" si="12"/>
        <v>12</v>
      </c>
      <c r="AU15" s="11">
        <f>T23</f>
        <v>120.5</v>
      </c>
      <c r="AV15" s="11">
        <f>U23</f>
        <v>43960</v>
      </c>
      <c r="AW15">
        <f t="shared" si="13"/>
        <v>8</v>
      </c>
      <c r="AX15">
        <f t="shared" si="14"/>
        <v>12</v>
      </c>
      <c r="AY15">
        <f t="shared" si="15"/>
        <v>8.0001200000000008</v>
      </c>
      <c r="AZ15">
        <f t="shared" si="16"/>
        <v>8</v>
      </c>
    </row>
    <row r="16" spans="1:52" ht="19.5" customHeight="1" thickBot="1" x14ac:dyDescent="0.25">
      <c r="A16" s="163"/>
      <c r="B16" s="266"/>
      <c r="C16" s="27">
        <v>5</v>
      </c>
      <c r="D16" s="28">
        <v>1940</v>
      </c>
      <c r="E16" s="32">
        <f>IF(ISBLANK(D16),0,IF(ISBLANK(C15),0,IF(E15 = "D",MAX($A$5:$A$28) + 1,AH11)))</f>
        <v>12</v>
      </c>
      <c r="F16" s="27">
        <v>6</v>
      </c>
      <c r="G16" s="28">
        <v>4280</v>
      </c>
      <c r="H16" s="32">
        <f>IF(ISBLANK(G16),0,IF(ISBLANK(F15),0,IF(H15 = "D",MAX($A$5:$A$28) + 1,AL11)))</f>
        <v>6</v>
      </c>
      <c r="I16" s="27">
        <v>10</v>
      </c>
      <c r="J16" s="28">
        <v>4660</v>
      </c>
      <c r="K16" s="32">
        <f>IF(ISBLANK(J16),0,IF(ISBLANK(I15),0,IF(K15 = "D",MAX($A$5:$A$28) + 1,AP11)))</f>
        <v>8</v>
      </c>
      <c r="L16" s="27">
        <v>5</v>
      </c>
      <c r="M16" s="28">
        <v>3400</v>
      </c>
      <c r="N16" s="32">
        <f>IF(ISBLANK(M16),0,IF(ISBLANK(L15),0,IF(N15 = "D",MAX($A$5:$A$28) + 1,AT11)))</f>
        <v>8</v>
      </c>
      <c r="O16" s="157"/>
      <c r="P16" s="271"/>
      <c r="Q16" s="269"/>
      <c r="T16" s="273"/>
      <c r="U16" s="271"/>
      <c r="V16" s="269"/>
      <c r="Y16" s="12">
        <f>O25</f>
        <v>31</v>
      </c>
      <c r="Z16" s="13">
        <f>P25</f>
        <v>17680</v>
      </c>
      <c r="AA16" s="8">
        <f t="shared" si="3"/>
        <v>9</v>
      </c>
      <c r="AB16" s="8">
        <f t="shared" si="4"/>
        <v>9</v>
      </c>
      <c r="AC16" s="8">
        <f t="shared" si="5"/>
        <v>9.0000900000000001</v>
      </c>
      <c r="AD16" s="24">
        <f t="shared" si="6"/>
        <v>9</v>
      </c>
      <c r="AE16" s="17">
        <f>D26</f>
        <v>5520</v>
      </c>
      <c r="AF16" s="18">
        <f>IF(D25="d",MAX($A$5:$A$28) +1,RANK(AE16,$AE$6:$AE$17,0))</f>
        <v>9</v>
      </c>
      <c r="AG16" s="8">
        <f t="shared" si="0"/>
        <v>1</v>
      </c>
      <c r="AH16" s="22">
        <f t="shared" si="7"/>
        <v>9</v>
      </c>
      <c r="AI16" s="17">
        <f>G26</f>
        <v>4000</v>
      </c>
      <c r="AJ16">
        <f>IF(F25="d",MAX($A$5:$A$28) +1,RANK(AI16,$AI$6:$AI$17,0))</f>
        <v>7</v>
      </c>
      <c r="AK16" s="8">
        <f t="shared" si="1"/>
        <v>1</v>
      </c>
      <c r="AL16" s="22">
        <f t="shared" si="8"/>
        <v>7</v>
      </c>
      <c r="AM16" s="17">
        <f>J26</f>
        <v>2520</v>
      </c>
      <c r="AN16" s="18">
        <f t="shared" si="2"/>
        <v>9</v>
      </c>
      <c r="AO16" s="8">
        <f t="shared" si="9"/>
        <v>1</v>
      </c>
      <c r="AP16" s="22">
        <f t="shared" si="10"/>
        <v>9</v>
      </c>
      <c r="AQ16" s="17">
        <f>M26</f>
        <v>5640</v>
      </c>
      <c r="AR16" s="18">
        <f>IF(M25="d",MAX($A$5:$A$28) +1,RANK(AQ16,$AQ$6:$AQ$17,0))</f>
        <v>6</v>
      </c>
      <c r="AS16" s="8">
        <f t="shared" si="11"/>
        <v>1</v>
      </c>
      <c r="AT16" s="22">
        <f t="shared" si="12"/>
        <v>6</v>
      </c>
      <c r="AU16" s="11">
        <f>T25</f>
        <v>126.5</v>
      </c>
      <c r="AV16" s="11">
        <f>U25</f>
        <v>52060</v>
      </c>
      <c r="AW16">
        <f t="shared" si="13"/>
        <v>9</v>
      </c>
      <c r="AX16">
        <f t="shared" si="14"/>
        <v>8</v>
      </c>
      <c r="AY16">
        <f t="shared" si="15"/>
        <v>9.0000800000000005</v>
      </c>
      <c r="AZ16">
        <f t="shared" si="16"/>
        <v>9</v>
      </c>
    </row>
    <row r="17" spans="1:52" ht="19.5" customHeight="1" thickBot="1" x14ac:dyDescent="0.25">
      <c r="A17" s="169">
        <v>7</v>
      </c>
      <c r="B17" s="265" t="str">
        <f>'Zoznam tímov a pretekárov'!A15</f>
        <v>Dolný Kubín</v>
      </c>
      <c r="C17" s="154" t="s">
        <v>86</v>
      </c>
      <c r="D17" s="267"/>
      <c r="E17" s="81"/>
      <c r="F17" s="154" t="s">
        <v>126</v>
      </c>
      <c r="G17" s="267"/>
      <c r="H17" s="81"/>
      <c r="I17" s="154" t="s">
        <v>85</v>
      </c>
      <c r="J17" s="267"/>
      <c r="K17" s="81"/>
      <c r="L17" s="154" t="s">
        <v>83</v>
      </c>
      <c r="M17" s="267"/>
      <c r="N17" s="81"/>
      <c r="O17" s="156">
        <f>SUM(E18+H18+K18+N18)</f>
        <v>36</v>
      </c>
      <c r="P17" s="270">
        <f>SUM(D18+G18+J18+M18)</f>
        <v>16360</v>
      </c>
      <c r="Q17" s="268">
        <f>AD12</f>
        <v>11</v>
      </c>
      <c r="T17" s="272">
        <f>O17+'12 družstiev Pretek č. 1'!O17+'12 družstiev Pretek č. 2'!O17+'12 družstiev Pretek č. 3'!O17</f>
        <v>137</v>
      </c>
      <c r="U17" s="270">
        <f>P17+'12 družstiev Pretek č. 1'!P17+'12 družstiev Pretek č. 2'!P17+'12 družstiev Pretek č. 3'!P17</f>
        <v>48260</v>
      </c>
      <c r="V17" s="268">
        <f>AZ12</f>
        <v>11</v>
      </c>
      <c r="Y17" s="14">
        <f>O27</f>
        <v>20</v>
      </c>
      <c r="Z17" s="15">
        <f>P27</f>
        <v>25000</v>
      </c>
      <c r="AA17" s="16">
        <f t="shared" si="3"/>
        <v>5</v>
      </c>
      <c r="AB17" s="16">
        <f t="shared" si="4"/>
        <v>5</v>
      </c>
      <c r="AC17" s="16">
        <f t="shared" si="5"/>
        <v>5.0000499999999999</v>
      </c>
      <c r="AD17" s="25">
        <f t="shared" si="6"/>
        <v>5</v>
      </c>
      <c r="AE17" s="19">
        <f>D28</f>
        <v>8400</v>
      </c>
      <c r="AF17" s="18">
        <f>IF(D27="d",MAX($A$5:$A$28) +1,RANK(AE17,$AE$6:$AE$17,0))</f>
        <v>5</v>
      </c>
      <c r="AG17" s="16">
        <f t="shared" si="0"/>
        <v>1</v>
      </c>
      <c r="AH17" s="23">
        <f t="shared" si="7"/>
        <v>5</v>
      </c>
      <c r="AI17" s="19">
        <f>G28</f>
        <v>6000</v>
      </c>
      <c r="AJ17" s="20">
        <f>IF(F27="d",MAX($A$5:$A$28) +1,RANK(AI17,$AI$6:$AI$17,0))</f>
        <v>3</v>
      </c>
      <c r="AK17" s="16">
        <f t="shared" si="1"/>
        <v>1</v>
      </c>
      <c r="AL17" s="23">
        <f t="shared" si="8"/>
        <v>3</v>
      </c>
      <c r="AM17" s="19">
        <f>J28</f>
        <v>1080</v>
      </c>
      <c r="AN17" s="18">
        <f t="shared" si="2"/>
        <v>11</v>
      </c>
      <c r="AO17" s="16">
        <f t="shared" si="9"/>
        <v>1</v>
      </c>
      <c r="AP17" s="23">
        <f t="shared" si="10"/>
        <v>11</v>
      </c>
      <c r="AQ17" s="19">
        <f>M28</f>
        <v>9520</v>
      </c>
      <c r="AR17" s="18">
        <f>IF(M27="d",MAX($A$5:$A$28) +1,RANK(AQ17,$AQ$6:$AQ$17,0))</f>
        <v>1</v>
      </c>
      <c r="AS17" s="16">
        <f t="shared" si="11"/>
        <v>1</v>
      </c>
      <c r="AT17" s="23">
        <f t="shared" si="12"/>
        <v>1</v>
      </c>
      <c r="AU17" s="11">
        <f>T27</f>
        <v>104</v>
      </c>
      <c r="AV17" s="11">
        <f>U27</f>
        <v>62500</v>
      </c>
      <c r="AW17">
        <f t="shared" si="13"/>
        <v>5</v>
      </c>
      <c r="AX17">
        <f t="shared" si="14"/>
        <v>6</v>
      </c>
      <c r="AY17">
        <f t="shared" si="15"/>
        <v>5.0000600000000004</v>
      </c>
      <c r="AZ17">
        <f t="shared" si="16"/>
        <v>5</v>
      </c>
    </row>
    <row r="18" spans="1:52" ht="19.5" customHeight="1" thickBot="1" x14ac:dyDescent="0.25">
      <c r="A18" s="169"/>
      <c r="B18" s="266"/>
      <c r="C18" s="27">
        <v>11</v>
      </c>
      <c r="D18" s="28">
        <v>5580</v>
      </c>
      <c r="E18" s="32">
        <f>IF(ISBLANK(D18),0,IF(ISBLANK(C17),0,IF(E17 = "D",MAX($A$5:$A$28) + 1,AH12)))</f>
        <v>8</v>
      </c>
      <c r="F18" s="27">
        <v>4</v>
      </c>
      <c r="G18" s="28">
        <v>2660</v>
      </c>
      <c r="H18" s="32">
        <f>IF(ISBLANK(G18),0,IF(ISBLANK(F17),0,IF(H17 = "D",MAX($A$5:$A$28) + 1,AL12)))</f>
        <v>12</v>
      </c>
      <c r="I18" s="27">
        <v>5</v>
      </c>
      <c r="J18" s="28">
        <v>6680</v>
      </c>
      <c r="K18" s="32">
        <f>IF(ISBLANK(J18),0,IF(ISBLANK(I17),0,IF(K17 = "D",MAX($A$5:$A$28) + 1,AP12)))</f>
        <v>5</v>
      </c>
      <c r="L18" s="27">
        <v>4</v>
      </c>
      <c r="M18" s="28">
        <v>1440</v>
      </c>
      <c r="N18" s="32">
        <f>IF(ISBLANK(M18),0,IF(ISBLANK(L17),0,IF(N17 = "D",MAX($A$5:$A$28) + 1,AT12)))</f>
        <v>11</v>
      </c>
      <c r="O18" s="157"/>
      <c r="P18" s="271"/>
      <c r="Q18" s="269"/>
      <c r="T18" s="273"/>
      <c r="U18" s="271"/>
      <c r="V18" s="269"/>
      <c r="AF18" s="10"/>
      <c r="AJ18" s="29"/>
      <c r="AK18" s="30"/>
      <c r="AL18" s="31"/>
    </row>
    <row r="19" spans="1:52" ht="19.5" customHeight="1" thickBot="1" x14ac:dyDescent="0.25">
      <c r="A19" s="162">
        <v>8</v>
      </c>
      <c r="B19" s="265" t="str">
        <f>'Zoznam tímov a pretekárov'!A17</f>
        <v>Bratislava 1 AWAS</v>
      </c>
      <c r="C19" s="154" t="s">
        <v>87</v>
      </c>
      <c r="D19" s="267"/>
      <c r="E19" s="81"/>
      <c r="F19" s="154" t="s">
        <v>89</v>
      </c>
      <c r="G19" s="267"/>
      <c r="H19" s="81"/>
      <c r="I19" s="154" t="s">
        <v>111</v>
      </c>
      <c r="J19" s="267"/>
      <c r="K19" s="81"/>
      <c r="L19" s="154" t="s">
        <v>88</v>
      </c>
      <c r="M19" s="267"/>
      <c r="N19" s="81"/>
      <c r="O19" s="156">
        <f>SUM(E20+H20+K20+N20)</f>
        <v>15</v>
      </c>
      <c r="P19" s="270">
        <f>SUM(D20+G20+J20+M20)</f>
        <v>29700</v>
      </c>
      <c r="Q19" s="268">
        <f>AD13</f>
        <v>2</v>
      </c>
      <c r="T19" s="272">
        <f>O19+'12 družstiev Pretek č. 1'!O19+'12 družstiev Pretek č. 2'!O19+'12 družstiev Pretek č. 3'!O19</f>
        <v>118</v>
      </c>
      <c r="U19" s="270">
        <f>P19+'12 družstiev Pretek č. 1'!P19+'12 družstiev Pretek č. 2'!P19+'12 družstiev Pretek č. 3'!P19</f>
        <v>73460</v>
      </c>
      <c r="V19" s="268">
        <f>AZ13</f>
        <v>7</v>
      </c>
      <c r="AF19" s="10"/>
      <c r="AP19" s="21" t="s">
        <v>26</v>
      </c>
      <c r="AQ19" s="9" t="str">
        <f>IF(C5 = "D","0"," ")</f>
        <v xml:space="preserve"> </v>
      </c>
    </row>
    <row r="20" spans="1:52" ht="19.5" customHeight="1" thickBot="1" x14ac:dyDescent="0.25">
      <c r="A20" s="163"/>
      <c r="B20" s="266"/>
      <c r="C20" s="27">
        <v>3</v>
      </c>
      <c r="D20" s="28">
        <v>9780</v>
      </c>
      <c r="E20" s="32">
        <f>IF(ISBLANK(D20),0,IF(ISBLANK(C19),0,IF(E19 = "D",MAX($A$5:$A$28) + 1,AH13)))</f>
        <v>3</v>
      </c>
      <c r="F20" s="27">
        <v>9</v>
      </c>
      <c r="G20" s="28">
        <v>5160</v>
      </c>
      <c r="H20" s="32">
        <f>IF(ISBLANK(G20),0,IF(ISBLANK(F19),0,IF(H19 = "D",MAX($A$5:$A$28) + 1,AL13)))</f>
        <v>4</v>
      </c>
      <c r="I20" s="27">
        <v>9</v>
      </c>
      <c r="J20" s="28">
        <v>7320</v>
      </c>
      <c r="K20" s="32">
        <f>IF(ISBLANK(J20),0,IF(ISBLANK(I19),0,IF(K19 = "D",MAX($A$5:$A$28) + 1,AP13)))</f>
        <v>4</v>
      </c>
      <c r="L20" s="27">
        <v>8</v>
      </c>
      <c r="M20" s="28">
        <v>7440</v>
      </c>
      <c r="N20" s="32">
        <f>IF(ISBLANK(M20),0,IF(ISBLANK(L19),0,IF(N19 = "D",MAX($A$5:$A$28) + 1,AT13)))</f>
        <v>4</v>
      </c>
      <c r="O20" s="157"/>
      <c r="P20" s="271"/>
      <c r="Q20" s="269"/>
      <c r="T20" s="273"/>
      <c r="U20" s="271"/>
      <c r="V20" s="269"/>
      <c r="AF20" s="10"/>
      <c r="AP20" s="21" t="s">
        <v>27</v>
      </c>
    </row>
    <row r="21" spans="1:52" ht="19.5" customHeight="1" x14ac:dyDescent="0.2">
      <c r="A21" s="162">
        <v>9</v>
      </c>
      <c r="B21" s="265" t="str">
        <f>'Zoznam tímov a pretekárov'!A19</f>
        <v>Galanta Sensas</v>
      </c>
      <c r="C21" s="154" t="s">
        <v>56</v>
      </c>
      <c r="D21" s="267"/>
      <c r="E21" s="81"/>
      <c r="F21" s="154" t="s">
        <v>57</v>
      </c>
      <c r="G21" s="267"/>
      <c r="H21" s="81"/>
      <c r="I21" s="154" t="s">
        <v>55</v>
      </c>
      <c r="J21" s="267"/>
      <c r="K21" s="81"/>
      <c r="L21" s="154" t="s">
        <v>54</v>
      </c>
      <c r="M21" s="267"/>
      <c r="N21" s="81"/>
      <c r="O21" s="156">
        <f>SUM(E22+H22+K22+N22)</f>
        <v>29</v>
      </c>
      <c r="P21" s="270">
        <f>SUM(D22+G22+J22+M22)</f>
        <v>21760</v>
      </c>
      <c r="Q21" s="268">
        <f>AD14</f>
        <v>8</v>
      </c>
      <c r="T21" s="272">
        <f>O21+'12 družstiev Pretek č. 1'!O21+'12 družstiev Pretek č. 2'!O21+'12 družstiev Pretek č. 3'!O21</f>
        <v>93</v>
      </c>
      <c r="U21" s="270">
        <f>P21+'12 družstiev Pretek č. 1'!P21+'12 družstiev Pretek č. 2'!P21+'12 družstiev Pretek č. 3'!P21</f>
        <v>69040</v>
      </c>
      <c r="V21" s="268">
        <f>AZ14</f>
        <v>2</v>
      </c>
      <c r="AF21" s="10"/>
    </row>
    <row r="22" spans="1:52" ht="19.5" customHeight="1" thickBot="1" x14ac:dyDescent="0.25">
      <c r="A22" s="163"/>
      <c r="B22" s="266"/>
      <c r="C22" s="27">
        <v>6</v>
      </c>
      <c r="D22" s="28">
        <v>4120</v>
      </c>
      <c r="E22" s="32">
        <f>IF(ISBLANK(D22),0,IF(ISBLANK(C21),0,IF(E21 = "D",MAX($A$5:$A$28) + 1,AH14)))</f>
        <v>10</v>
      </c>
      <c r="F22" s="27">
        <v>3</v>
      </c>
      <c r="G22" s="28">
        <v>3200</v>
      </c>
      <c r="H22" s="32">
        <f>IF(ISBLANK(G22),0,IF(ISBLANK(F21),0,IF(H21 = "D",MAX($A$5:$A$28) + 1,AL14)))</f>
        <v>9</v>
      </c>
      <c r="I22" s="27">
        <v>11</v>
      </c>
      <c r="J22" s="28">
        <v>5900</v>
      </c>
      <c r="K22" s="32">
        <f>IF(ISBLANK(J22),0,IF(ISBLANK(I21),0,IF(K21 = "D",MAX($A$5:$A$28) + 1,AP14)))</f>
        <v>7</v>
      </c>
      <c r="L22" s="27">
        <v>1</v>
      </c>
      <c r="M22" s="28">
        <v>8540</v>
      </c>
      <c r="N22" s="32">
        <f>IF(ISBLANK(M22),0,IF(ISBLANK(L21),0,IF(N21 = "D",MAX($A$5:$A$28) + 1,AT14)))</f>
        <v>3</v>
      </c>
      <c r="O22" s="157"/>
      <c r="P22" s="271"/>
      <c r="Q22" s="269"/>
      <c r="T22" s="273"/>
      <c r="U22" s="271"/>
      <c r="V22" s="269"/>
      <c r="AF22" s="10"/>
    </row>
    <row r="23" spans="1:52" ht="19.5" customHeight="1" x14ac:dyDescent="0.2">
      <c r="A23" s="169">
        <v>10</v>
      </c>
      <c r="B23" s="265" t="str">
        <f>'Zoznam tímov a pretekárov'!A21</f>
        <v>Považská Bystrica Browning</v>
      </c>
      <c r="C23" s="154" t="s">
        <v>92</v>
      </c>
      <c r="D23" s="267"/>
      <c r="E23" s="81"/>
      <c r="F23" s="154" t="s">
        <v>90</v>
      </c>
      <c r="G23" s="267"/>
      <c r="H23" s="81"/>
      <c r="I23" s="154" t="s">
        <v>91</v>
      </c>
      <c r="J23" s="267"/>
      <c r="K23" s="81"/>
      <c r="L23" s="154" t="s">
        <v>93</v>
      </c>
      <c r="M23" s="267"/>
      <c r="N23" s="81"/>
      <c r="O23" s="156">
        <f>SUM(E24+H24+K24+N24)</f>
        <v>45</v>
      </c>
      <c r="P23" s="270">
        <f>SUM(D24+G24+J24+M24)</f>
        <v>8340</v>
      </c>
      <c r="Q23" s="268">
        <f>AD15</f>
        <v>12</v>
      </c>
      <c r="T23" s="272">
        <f>O23+'12 družstiev Pretek č. 1'!O23+'12 družstiev Pretek č. 2'!O23+'12 družstiev Pretek č. 3'!O23</f>
        <v>120.5</v>
      </c>
      <c r="U23" s="270">
        <f>P23+'12 družstiev Pretek č. 1'!P23+'12 družstiev Pretek č. 2'!P23+'12 družstiev Pretek č. 3'!P23</f>
        <v>43960</v>
      </c>
      <c r="V23" s="268">
        <f>AZ15</f>
        <v>8</v>
      </c>
      <c r="AF23" s="10"/>
    </row>
    <row r="24" spans="1:52" ht="19.5" customHeight="1" thickBot="1" x14ac:dyDescent="0.25">
      <c r="A24" s="169"/>
      <c r="B24" s="266"/>
      <c r="C24" s="27">
        <v>10</v>
      </c>
      <c r="D24" s="28">
        <v>3620</v>
      </c>
      <c r="E24" s="32">
        <f>IF(ISBLANK(D24),0,IF(ISBLANK(C23),0,IF(E23 = "D",MAX($A$5:$A$28) + 1,AH15)))</f>
        <v>11</v>
      </c>
      <c r="F24" s="27">
        <v>10</v>
      </c>
      <c r="G24" s="28">
        <v>3120</v>
      </c>
      <c r="H24" s="32">
        <f>IF(ISBLANK(G24),0,IF(ISBLANK(F23),0,IF(H23 = "D",MAX($A$5:$A$28) + 1,AL15)))</f>
        <v>10</v>
      </c>
      <c r="I24" s="27">
        <v>2</v>
      </c>
      <c r="J24" s="28">
        <v>1060</v>
      </c>
      <c r="K24" s="32">
        <f>IF(ISBLANK(J24),0,IF(ISBLANK(I23),0,IF(K23 = "D",MAX($A$5:$A$28) + 1,AP15)))</f>
        <v>12</v>
      </c>
      <c r="L24" s="27">
        <v>2</v>
      </c>
      <c r="M24" s="28">
        <v>540</v>
      </c>
      <c r="N24" s="32">
        <f>IF(ISBLANK(M24),0,IF(ISBLANK(L23),0,IF(N23 = "D",MAX($A$5:$A$28) + 1,AT15)))</f>
        <v>12</v>
      </c>
      <c r="O24" s="157"/>
      <c r="P24" s="271"/>
      <c r="Q24" s="269"/>
      <c r="T24" s="273"/>
      <c r="U24" s="271"/>
      <c r="V24" s="269"/>
      <c r="AF24" s="10"/>
    </row>
    <row r="25" spans="1:52" ht="19.5" customHeight="1" x14ac:dyDescent="0.2">
      <c r="A25" s="162">
        <v>11</v>
      </c>
      <c r="B25" s="265" t="str">
        <f>'Zoznam tímov a pretekárov'!A23</f>
        <v>Hlohovec Browning</v>
      </c>
      <c r="C25" s="154" t="s">
        <v>95</v>
      </c>
      <c r="D25" s="267"/>
      <c r="E25" s="81"/>
      <c r="F25" s="154" t="s">
        <v>58</v>
      </c>
      <c r="G25" s="267"/>
      <c r="H25" s="81"/>
      <c r="I25" s="154" t="s">
        <v>96</v>
      </c>
      <c r="J25" s="267"/>
      <c r="K25" s="81"/>
      <c r="L25" s="154" t="s">
        <v>94</v>
      </c>
      <c r="M25" s="267"/>
      <c r="N25" s="81"/>
      <c r="O25" s="156">
        <f>SUM(E26+H26+K26+N26)</f>
        <v>31</v>
      </c>
      <c r="P25" s="270">
        <f>SUM(D26+G26+J26+M26)</f>
        <v>17680</v>
      </c>
      <c r="Q25" s="268">
        <f>AD16</f>
        <v>9</v>
      </c>
      <c r="T25" s="272">
        <f>O25+'12 družstiev Pretek č. 1'!O25+'12 družstiev Pretek č. 2'!O25+'12 družstiev Pretek č. 3'!O25</f>
        <v>126.5</v>
      </c>
      <c r="U25" s="270">
        <f>P25+'12 družstiev Pretek č. 1'!P25+'12 družstiev Pretek č. 2'!P25+'12 družstiev Pretek č. 3'!P25</f>
        <v>52060</v>
      </c>
      <c r="V25" s="268">
        <f>AZ16</f>
        <v>9</v>
      </c>
      <c r="AF25" s="10"/>
    </row>
    <row r="26" spans="1:52" ht="19.5" customHeight="1" thickBot="1" x14ac:dyDescent="0.25">
      <c r="A26" s="163"/>
      <c r="B26" s="266"/>
      <c r="C26" s="27">
        <v>4</v>
      </c>
      <c r="D26" s="28">
        <v>5520</v>
      </c>
      <c r="E26" s="32">
        <f>IF(ISBLANK(D26),0,IF(ISBLANK(C25),0,IF(E25 = "D",MAX($A$5:$A$28) + 1,AH16)))</f>
        <v>9</v>
      </c>
      <c r="F26" s="27">
        <v>11</v>
      </c>
      <c r="G26" s="28">
        <v>4000</v>
      </c>
      <c r="H26" s="32">
        <f>IF(ISBLANK(G26),0,IF(ISBLANK(F25),0,IF(H25 = "D",MAX($A$5:$A$28) + 1,AL16)))</f>
        <v>7</v>
      </c>
      <c r="I26" s="27">
        <v>3</v>
      </c>
      <c r="J26" s="28">
        <v>2520</v>
      </c>
      <c r="K26" s="32">
        <f>IF(ISBLANK(J26),0,IF(ISBLANK(I25),0,IF(K25 = "D",MAX($A$5:$A$28) + 1,AP16)))</f>
        <v>9</v>
      </c>
      <c r="L26" s="27">
        <v>11</v>
      </c>
      <c r="M26" s="28">
        <v>5640</v>
      </c>
      <c r="N26" s="32">
        <f>IF(ISBLANK(M26),0,IF(ISBLANK(L25),0,IF(N25 = "D",MAX($A$5:$A$28) + 1,AT16)))</f>
        <v>6</v>
      </c>
      <c r="O26" s="157"/>
      <c r="P26" s="271"/>
      <c r="Q26" s="269"/>
      <c r="T26" s="273"/>
      <c r="U26" s="271"/>
      <c r="V26" s="269"/>
      <c r="AF26" s="10"/>
    </row>
    <row r="27" spans="1:52" ht="19.5" customHeight="1" x14ac:dyDescent="0.2">
      <c r="A27" s="162">
        <v>12</v>
      </c>
      <c r="B27" s="265" t="str">
        <f>'Zoznam tímov a pretekárov'!A25</f>
        <v>Galanta Masterfish</v>
      </c>
      <c r="C27" s="154" t="s">
        <v>98</v>
      </c>
      <c r="D27" s="267"/>
      <c r="E27" s="81"/>
      <c r="F27" s="154" t="s">
        <v>97</v>
      </c>
      <c r="G27" s="267"/>
      <c r="H27" s="81"/>
      <c r="I27" s="154" t="s">
        <v>99</v>
      </c>
      <c r="J27" s="267"/>
      <c r="K27" s="81"/>
      <c r="L27" s="154" t="s">
        <v>101</v>
      </c>
      <c r="M27" s="267"/>
      <c r="N27" s="81"/>
      <c r="O27" s="156">
        <f>SUM(E28+H28+K28+N28)</f>
        <v>20</v>
      </c>
      <c r="P27" s="270">
        <f>SUM(D28+G28+J28+M28)</f>
        <v>25000</v>
      </c>
      <c r="Q27" s="268">
        <f>AD17</f>
        <v>5</v>
      </c>
      <c r="T27" s="272">
        <f>O27+'12 družstiev Pretek č. 1'!O27+'12 družstiev Pretek č. 2'!O27+'12 družstiev Pretek č. 3'!O27</f>
        <v>104</v>
      </c>
      <c r="U27" s="270">
        <f>P27+'12 družstiev Pretek č. 1'!P27+'12 družstiev Pretek č. 2'!P27+'12 družstiev Pretek č. 3'!P27</f>
        <v>62500</v>
      </c>
      <c r="V27" s="268">
        <f>AZ17</f>
        <v>5</v>
      </c>
      <c r="AF27" s="10"/>
    </row>
    <row r="28" spans="1:52" ht="19.5" customHeight="1" thickBot="1" x14ac:dyDescent="0.25">
      <c r="A28" s="163"/>
      <c r="B28" s="266"/>
      <c r="C28" s="27">
        <v>7</v>
      </c>
      <c r="D28" s="28">
        <v>8400</v>
      </c>
      <c r="E28" s="32">
        <f>IF(ISBLANK(D28),0,IF(ISBLANK(C27),0,IF(E27 = "D",MAX($A$5:$A$28) + 1,AH17)))</f>
        <v>5</v>
      </c>
      <c r="F28" s="27">
        <v>2</v>
      </c>
      <c r="G28" s="28">
        <v>6000</v>
      </c>
      <c r="H28" s="32">
        <f>IF(ISBLANK(G28),0,IF(ISBLANK(F27),0,IF(H27 = "D",MAX($A$5:$A$28) + 1,AL17)))</f>
        <v>3</v>
      </c>
      <c r="I28" s="27">
        <v>7</v>
      </c>
      <c r="J28" s="28">
        <v>1080</v>
      </c>
      <c r="K28" s="32">
        <f>IF(ISBLANK(J28),0,IF(ISBLANK(I27),0,IF(K27 = "D",MAX($A$5:$A$28) + 1,AP17)))</f>
        <v>11</v>
      </c>
      <c r="L28" s="27">
        <v>9</v>
      </c>
      <c r="M28" s="28">
        <v>9520</v>
      </c>
      <c r="N28" s="32">
        <f>IF(ISBLANK(M28),0,IF(ISBLANK(L27),0,IF(N27 = "D",MAX($A$5:$A$28) + 1,AT17)))</f>
        <v>1</v>
      </c>
      <c r="O28" s="157"/>
      <c r="P28" s="271"/>
      <c r="Q28" s="269"/>
      <c r="T28" s="273"/>
      <c r="U28" s="271"/>
      <c r="V28" s="269"/>
      <c r="AF28" s="10"/>
    </row>
    <row r="29" spans="1:52" ht="27.95" customHeight="1" x14ac:dyDescent="0.25">
      <c r="A29" s="274" t="s">
        <v>109</v>
      </c>
      <c r="B29" s="274"/>
      <c r="C29" s="274"/>
      <c r="D29" s="274"/>
      <c r="E29" s="274"/>
      <c r="F29" s="274"/>
      <c r="G29" s="274"/>
      <c r="H29" s="274"/>
      <c r="I29" s="274"/>
      <c r="J29" s="274"/>
      <c r="K29" s="274"/>
      <c r="L29" s="274"/>
      <c r="M29" s="274"/>
      <c r="N29" s="274"/>
      <c r="O29" s="274"/>
      <c r="P29" s="274"/>
      <c r="Q29" s="274"/>
    </row>
  </sheetData>
  <sheetProtection selectLockedCells="1"/>
  <mergeCells count="197">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52"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51" priority="5">
      <formula>LEN(TRIM(C5))=0</formula>
    </cfRule>
  </conditionalFormatting>
  <conditionalFormatting sqref="F5">
    <cfRule type="containsBlanks" dxfId="50" priority="6">
      <formula>LEN(TRIM(F5))=0</formula>
    </cfRule>
  </conditionalFormatting>
  <conditionalFormatting sqref="L5">
    <cfRule type="containsBlanks" dxfId="49" priority="7">
      <formula>LEN(TRIM(L5))=0</formula>
    </cfRule>
  </conditionalFormatting>
  <conditionalFormatting sqref="I5">
    <cfRule type="containsBlanks" dxfId="48" priority="8">
      <formula>LEN(TRIM(I5))=0</formula>
    </cfRule>
  </conditionalFormatting>
  <conditionalFormatting sqref="C7">
    <cfRule type="containsBlanks" dxfId="47" priority="9">
      <formula>LEN(TRIM(C7))=0</formula>
    </cfRule>
  </conditionalFormatting>
  <conditionalFormatting sqref="F7">
    <cfRule type="containsBlanks" dxfId="46" priority="10">
      <formula>LEN(TRIM(F7))=0</formula>
    </cfRule>
  </conditionalFormatting>
  <conditionalFormatting sqref="I7">
    <cfRule type="containsBlanks" dxfId="45" priority="11">
      <formula>LEN(TRIM(I7))=0</formula>
    </cfRule>
  </conditionalFormatting>
  <conditionalFormatting sqref="L7">
    <cfRule type="containsBlanks" dxfId="44" priority="12">
      <formula>LEN(TRIM(L7))=0</formula>
    </cfRule>
  </conditionalFormatting>
  <conditionalFormatting sqref="C9">
    <cfRule type="containsBlanks" dxfId="43" priority="13">
      <formula>LEN(TRIM(C9))=0</formula>
    </cfRule>
  </conditionalFormatting>
  <conditionalFormatting sqref="F9">
    <cfRule type="containsBlanks" dxfId="42" priority="14">
      <formula>LEN(TRIM(F9))=0</formula>
    </cfRule>
  </conditionalFormatting>
  <conditionalFormatting sqref="I9">
    <cfRule type="containsBlanks" dxfId="41" priority="15">
      <formula>LEN(TRIM(I9))=0</formula>
    </cfRule>
  </conditionalFormatting>
  <conditionalFormatting sqref="L9">
    <cfRule type="containsBlanks" dxfId="40" priority="16">
      <formula>LEN(TRIM(L9))=0</formula>
    </cfRule>
  </conditionalFormatting>
  <conditionalFormatting sqref="C11">
    <cfRule type="containsBlanks" dxfId="39" priority="17">
      <formula>LEN(TRIM(C11))=0</formula>
    </cfRule>
  </conditionalFormatting>
  <conditionalFormatting sqref="F11">
    <cfRule type="containsBlanks" dxfId="38" priority="18">
      <formula>LEN(TRIM(F11))=0</formula>
    </cfRule>
  </conditionalFormatting>
  <conditionalFormatting sqref="I11">
    <cfRule type="containsBlanks" dxfId="37" priority="19">
      <formula>LEN(TRIM(I11))=0</formula>
    </cfRule>
  </conditionalFormatting>
  <conditionalFormatting sqref="L11">
    <cfRule type="containsBlanks" dxfId="36" priority="20">
      <formula>LEN(TRIM(L11))=0</formula>
    </cfRule>
  </conditionalFormatting>
  <conditionalFormatting sqref="C13">
    <cfRule type="containsBlanks" dxfId="35" priority="21">
      <formula>LEN(TRIM(C13))=0</formula>
    </cfRule>
  </conditionalFormatting>
  <conditionalFormatting sqref="F13">
    <cfRule type="containsBlanks" dxfId="34" priority="22">
      <formula>LEN(TRIM(F13))=0</formula>
    </cfRule>
  </conditionalFormatting>
  <conditionalFormatting sqref="I13">
    <cfRule type="containsBlanks" dxfId="33" priority="23">
      <formula>LEN(TRIM(I13))=0</formula>
    </cfRule>
  </conditionalFormatting>
  <conditionalFormatting sqref="L13">
    <cfRule type="containsBlanks" dxfId="32" priority="24">
      <formula>LEN(TRIM(L13))=0</formula>
    </cfRule>
  </conditionalFormatting>
  <conditionalFormatting sqref="C15">
    <cfRule type="containsBlanks" dxfId="31" priority="25">
      <formula>LEN(TRIM(C15))=0</formula>
    </cfRule>
  </conditionalFormatting>
  <conditionalFormatting sqref="F15">
    <cfRule type="containsBlanks" dxfId="30" priority="26">
      <formula>LEN(TRIM(F15))=0</formula>
    </cfRule>
  </conditionalFormatting>
  <conditionalFormatting sqref="I15">
    <cfRule type="containsBlanks" dxfId="29" priority="27">
      <formula>LEN(TRIM(I15))=0</formula>
    </cfRule>
  </conditionalFormatting>
  <conditionalFormatting sqref="L15">
    <cfRule type="containsBlanks" dxfId="28" priority="28">
      <formula>LEN(TRIM(L15))=0</formula>
    </cfRule>
  </conditionalFormatting>
  <conditionalFormatting sqref="C17">
    <cfRule type="containsBlanks" dxfId="27" priority="29">
      <formula>LEN(TRIM(C17))=0</formula>
    </cfRule>
  </conditionalFormatting>
  <conditionalFormatting sqref="F17">
    <cfRule type="containsBlanks" dxfId="26" priority="30">
      <formula>LEN(TRIM(F17))=0</formula>
    </cfRule>
  </conditionalFormatting>
  <conditionalFormatting sqref="I17">
    <cfRule type="containsBlanks" dxfId="25" priority="31">
      <formula>LEN(TRIM(I17))=0</formula>
    </cfRule>
  </conditionalFormatting>
  <conditionalFormatting sqref="L17">
    <cfRule type="containsBlanks" dxfId="24" priority="32">
      <formula>LEN(TRIM(L17))=0</formula>
    </cfRule>
  </conditionalFormatting>
  <conditionalFormatting sqref="C19">
    <cfRule type="containsBlanks" dxfId="23" priority="33">
      <formula>LEN(TRIM(C19))=0</formula>
    </cfRule>
  </conditionalFormatting>
  <conditionalFormatting sqref="F19">
    <cfRule type="containsBlanks" dxfId="22" priority="34">
      <formula>LEN(TRIM(F19))=0</formula>
    </cfRule>
  </conditionalFormatting>
  <conditionalFormatting sqref="I19">
    <cfRule type="containsBlanks" dxfId="21" priority="35">
      <formula>LEN(TRIM(I19))=0</formula>
    </cfRule>
  </conditionalFormatting>
  <conditionalFormatting sqref="L19">
    <cfRule type="containsBlanks" dxfId="20" priority="36">
      <formula>LEN(TRIM(L19))=0</formula>
    </cfRule>
  </conditionalFormatting>
  <conditionalFormatting sqref="C21">
    <cfRule type="containsBlanks" dxfId="19" priority="37">
      <formula>LEN(TRIM(C21))=0</formula>
    </cfRule>
  </conditionalFormatting>
  <conditionalFormatting sqref="F21">
    <cfRule type="containsBlanks" dxfId="18" priority="38">
      <formula>LEN(TRIM(F21))=0</formula>
    </cfRule>
  </conditionalFormatting>
  <conditionalFormatting sqref="I21">
    <cfRule type="containsBlanks" dxfId="17" priority="39">
      <formula>LEN(TRIM(I21))=0</formula>
    </cfRule>
  </conditionalFormatting>
  <conditionalFormatting sqref="L21">
    <cfRule type="containsBlanks" dxfId="16" priority="40">
      <formula>LEN(TRIM(L21))=0</formula>
    </cfRule>
  </conditionalFormatting>
  <conditionalFormatting sqref="C23">
    <cfRule type="containsBlanks" dxfId="15" priority="41">
      <formula>LEN(TRIM(C23))=0</formula>
    </cfRule>
  </conditionalFormatting>
  <conditionalFormatting sqref="F23">
    <cfRule type="containsBlanks" dxfId="14" priority="42">
      <formula>LEN(TRIM(F23))=0</formula>
    </cfRule>
  </conditionalFormatting>
  <conditionalFormatting sqref="I23">
    <cfRule type="containsBlanks" dxfId="13" priority="43">
      <formula>LEN(TRIM(I23))=0</formula>
    </cfRule>
  </conditionalFormatting>
  <conditionalFormatting sqref="L23">
    <cfRule type="containsBlanks" dxfId="12" priority="44">
      <formula>LEN(TRIM(L23))=0</formula>
    </cfRule>
  </conditionalFormatting>
  <conditionalFormatting sqref="C25">
    <cfRule type="containsBlanks" dxfId="11" priority="45">
      <formula>LEN(TRIM(C25))=0</formula>
    </cfRule>
  </conditionalFormatting>
  <conditionalFormatting sqref="F25">
    <cfRule type="containsBlanks" dxfId="10" priority="46">
      <formula>LEN(TRIM(F25))=0</formula>
    </cfRule>
  </conditionalFormatting>
  <conditionalFormatting sqref="I25">
    <cfRule type="containsBlanks" dxfId="9" priority="47">
      <formula>LEN(TRIM(I25))=0</formula>
    </cfRule>
  </conditionalFormatting>
  <conditionalFormatting sqref="L25">
    <cfRule type="containsBlanks" dxfId="8" priority="48">
      <formula>LEN(TRIM(L25))=0</formula>
    </cfRule>
  </conditionalFormatting>
  <conditionalFormatting sqref="C27">
    <cfRule type="containsBlanks" dxfId="7" priority="49">
      <formula>LEN(TRIM(C27))=0</formula>
    </cfRule>
  </conditionalFormatting>
  <conditionalFormatting sqref="F27">
    <cfRule type="containsBlanks" dxfId="6" priority="50">
      <formula>LEN(TRIM(F27))=0</formula>
    </cfRule>
  </conditionalFormatting>
  <conditionalFormatting sqref="I27">
    <cfRule type="containsBlanks" dxfId="5" priority="51">
      <formula>LEN(TRIM(I27))=0</formula>
    </cfRule>
  </conditionalFormatting>
  <conditionalFormatting sqref="L27">
    <cfRule type="containsBlanks" dxfId="4"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063" operator="equal" id="{9F716940-3631-4EA7-AD03-90F07D0FAC84}">
            <xm:f>'Zoznam tímov a pretekárov'!$B$38</xm:f>
            <x14:dxf>
              <fill>
                <patternFill>
                  <bgColor rgb="FFFFFF00"/>
                </patternFill>
              </fill>
            </x14:dxf>
          </x14:cfRule>
          <x14:cfRule type="cellIs" priority="1064" operator="equal" id="{E6254431-6A59-42E1-9FB5-1E9E853E5583}">
            <xm:f>'Zoznam tímov a pretekárov'!$B$37</xm:f>
            <x14:dxf>
              <fill>
                <patternFill>
                  <bgColor theme="3" tint="0.59996337778862885"/>
                </patternFill>
              </fill>
            </x14:dxf>
          </x14:cfRule>
          <x14:cfRule type="cellIs" priority="1065" operator="equal" id="{85E1E67B-1FCD-4BDC-A425-BE3E70A7EA46}">
            <xm:f>'Zoznam tímov a pretekárov'!$B$40</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207" operator="equal" id="{2A01DF91-B715-4206-98E0-E3E21B82F0B0}">
            <xm:f>'Zoznam tímov a pretekárov'!$B$39</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60">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pretekárov'!$B$37:$B$40</xm:f>
          </x14:formula1>
          <xm:sqref>E5</xm:sqref>
        </x14:dataValidation>
        <x14:dataValidation type="list" allowBlank="1" showInputMessage="1" showErrorMessage="1">
          <x14:formula1>
            <xm:f>'Zoznam tímov a pretekárov'!$B$37:$B$40</xm:f>
          </x14:formula1>
          <xm:sqref>H5</xm:sqref>
        </x14:dataValidation>
        <x14:dataValidation type="list" allowBlank="1" showInputMessage="1" showErrorMessage="1">
          <x14:formula1>
            <xm:f>'Zoznam tímov a pretekárov'!$B$37:$B$40</xm:f>
          </x14:formula1>
          <xm:sqref>K5</xm:sqref>
        </x14:dataValidation>
        <x14:dataValidation type="list" allowBlank="1" showInputMessage="1" showErrorMessage="1">
          <x14:formula1>
            <xm:f>'Zoznam tímov a pretekárov'!$B$37:$B$40</xm:f>
          </x14:formula1>
          <xm:sqref>N5</xm:sqref>
        </x14:dataValidation>
        <x14:dataValidation type="list" allowBlank="1" showInputMessage="1" showErrorMessage="1">
          <x14:formula1>
            <xm:f>'Zoznam tímov a pretekárov'!$B$37:$B$40</xm:f>
          </x14:formula1>
          <xm:sqref>K7</xm:sqref>
        </x14:dataValidation>
        <x14:dataValidation type="list" allowBlank="1" showInputMessage="1" showErrorMessage="1">
          <x14:formula1>
            <xm:f>'Zoznam tímov a pretekárov'!$B$37:$B$40</xm:f>
          </x14:formula1>
          <xm:sqref>H7</xm:sqref>
        </x14:dataValidation>
        <x14:dataValidation type="list" allowBlank="1" showInputMessage="1" showErrorMessage="1">
          <x14:formula1>
            <xm:f>'Zoznam tímov a pretekárov'!$B$37:$B$40</xm:f>
          </x14:formula1>
          <xm:sqref>E7</xm:sqref>
        </x14:dataValidation>
        <x14:dataValidation type="list" allowBlank="1" showInputMessage="1" showErrorMessage="1">
          <x14:formula1>
            <xm:f>'Zoznam tímov a pretekárov'!$B$37:$B$40</xm:f>
          </x14:formula1>
          <xm:sqref>H9</xm:sqref>
        </x14:dataValidation>
        <x14:dataValidation type="list" allowBlank="1" showInputMessage="1" showErrorMessage="1">
          <x14:formula1>
            <xm:f>'Zoznam tímov a pretekárov'!$B$37:$B$40</xm:f>
          </x14:formula1>
          <xm:sqref>E9</xm:sqref>
        </x14:dataValidation>
        <x14:dataValidation type="list" allowBlank="1" showInputMessage="1" showErrorMessage="1">
          <x14:formula1>
            <xm:f>'Zoznam tímov a pretekárov'!$B$37:$B$40</xm:f>
          </x14:formula1>
          <xm:sqref>E11</xm:sqref>
        </x14:dataValidation>
        <x14:dataValidation type="list" allowBlank="1" showInputMessage="1" showErrorMessage="1">
          <x14:formula1>
            <xm:f>'Zoznam tímov a pretekárov'!$B$37:$B$40</xm:f>
          </x14:formula1>
          <xm:sqref>H11</xm:sqref>
        </x14:dataValidation>
        <x14:dataValidation type="list" allowBlank="1" showInputMessage="1" showErrorMessage="1">
          <x14:formula1>
            <xm:f>'Zoznam tímov a pretekárov'!$B$37:$B$40</xm:f>
          </x14:formula1>
          <xm:sqref>K9</xm:sqref>
        </x14:dataValidation>
        <x14:dataValidation type="list" allowBlank="1" showInputMessage="1" showErrorMessage="1">
          <x14:formula1>
            <xm:f>'Zoznam tímov a pretekárov'!$B$37:$B$40</xm:f>
          </x14:formula1>
          <xm:sqref>K11</xm:sqref>
        </x14:dataValidation>
        <x14:dataValidation type="list" allowBlank="1" showInputMessage="1" showErrorMessage="1">
          <x14:formula1>
            <xm:f>'Zoznam tímov a pretekárov'!$B$37:$B$40</xm:f>
          </x14:formula1>
          <xm:sqref>H13</xm:sqref>
        </x14:dataValidation>
        <x14:dataValidation type="list" allowBlank="1" showInputMessage="1" showErrorMessage="1">
          <x14:formula1>
            <xm:f>'Zoznam tímov a pretekárov'!$B$37:$B$40</xm:f>
          </x14:formula1>
          <xm:sqref>E13</xm:sqref>
        </x14:dataValidation>
        <x14:dataValidation type="list" allowBlank="1" showInputMessage="1" showErrorMessage="1">
          <x14:formula1>
            <xm:f>'Zoznam tímov a pretekárov'!$B$37:$B$40</xm:f>
          </x14:formula1>
          <xm:sqref>H15</xm:sqref>
        </x14:dataValidation>
        <x14:dataValidation type="list" allowBlank="1" showInputMessage="1" showErrorMessage="1">
          <x14:formula1>
            <xm:f>'Zoznam tímov a pretekárov'!$B$37:$B$40</xm:f>
          </x14:formula1>
          <xm:sqref>E15</xm:sqref>
        </x14:dataValidation>
        <x14:dataValidation type="list" allowBlank="1" showInputMessage="1" showErrorMessage="1">
          <x14:formula1>
            <xm:f>'Zoznam tímov a pretekárov'!$B$37:$B$40</xm:f>
          </x14:formula1>
          <xm:sqref>E17</xm:sqref>
        </x14:dataValidation>
        <x14:dataValidation type="list" allowBlank="1" showInputMessage="1" showErrorMessage="1">
          <x14:formula1>
            <xm:f>'Zoznam tímov a pretekárov'!$B$37:$B$40</xm:f>
          </x14:formula1>
          <xm:sqref>H17</xm:sqref>
        </x14:dataValidation>
        <x14:dataValidation type="list" allowBlank="1" showInputMessage="1" showErrorMessage="1">
          <x14:formula1>
            <xm:f>'Zoznam tímov a pretekárov'!$B$37:$B$40</xm:f>
          </x14:formula1>
          <xm:sqref>K13</xm:sqref>
        </x14:dataValidation>
        <x14:dataValidation type="list" allowBlank="1" showInputMessage="1" showErrorMessage="1">
          <x14:formula1>
            <xm:f>'Zoznam tímov a pretekárov'!$B$37:$B$40</xm:f>
          </x14:formula1>
          <xm:sqref>K15</xm:sqref>
        </x14:dataValidation>
        <x14:dataValidation type="list" allowBlank="1" showInputMessage="1" showErrorMessage="1">
          <x14:formula1>
            <xm:f>'Zoznam tímov a pretekárov'!$B$37:$B$40</xm:f>
          </x14:formula1>
          <xm:sqref>H19</xm:sqref>
        </x14:dataValidation>
        <x14:dataValidation type="list" allowBlank="1" showInputMessage="1" showErrorMessage="1">
          <x14:formula1>
            <xm:f>'Zoznam tímov a pretekárov'!$B$37:$B$40</xm:f>
          </x14:formula1>
          <xm:sqref>E19</xm:sqref>
        </x14:dataValidation>
        <x14:dataValidation type="list" allowBlank="1" showInputMessage="1" showErrorMessage="1">
          <x14:formula1>
            <xm:f>'Zoznam tímov a pretekárov'!$B$37:$B$40</xm:f>
          </x14:formula1>
          <xm:sqref>E21</xm:sqref>
        </x14:dataValidation>
        <x14:dataValidation type="list" allowBlank="1" showInputMessage="1" showErrorMessage="1">
          <x14:formula1>
            <xm:f>'Zoznam tímov a pretekárov'!$B$37:$B$40</xm:f>
          </x14:formula1>
          <xm:sqref>H21</xm:sqref>
        </x14:dataValidation>
        <x14:dataValidation type="list" allowBlank="1" showInputMessage="1" showErrorMessage="1">
          <x14:formula1>
            <xm:f>'Zoznam tímov a pretekárov'!$B$37:$B$40</xm:f>
          </x14:formula1>
          <xm:sqref>E23</xm:sqref>
        </x14:dataValidation>
        <x14:dataValidation type="list" allowBlank="1" showInputMessage="1" showErrorMessage="1">
          <x14:formula1>
            <xm:f>'Zoznam tímov a pretekárov'!$B$37:$B$40</xm:f>
          </x14:formula1>
          <xm:sqref>H23</xm:sqref>
        </x14:dataValidation>
        <x14:dataValidation type="list" allowBlank="1" showInputMessage="1" showErrorMessage="1">
          <x14:formula1>
            <xm:f>'Zoznam tímov a pretekárov'!$B$37:$B$40</xm:f>
          </x14:formula1>
          <xm:sqref>K17</xm:sqref>
        </x14:dataValidation>
        <x14:dataValidation type="list" allowBlank="1" showInputMessage="1" showErrorMessage="1">
          <x14:formula1>
            <xm:f>'Zoznam tímov a pretekárov'!$B$37:$B$40</xm:f>
          </x14:formula1>
          <xm:sqref>K19</xm:sqref>
        </x14:dataValidation>
        <x14:dataValidation type="list" allowBlank="1" showInputMessage="1" showErrorMessage="1">
          <x14:formula1>
            <xm:f>'Zoznam tímov a pretekárov'!$B$37:$B$40</xm:f>
          </x14:formula1>
          <xm:sqref>H25</xm:sqref>
        </x14:dataValidation>
        <x14:dataValidation type="list" allowBlank="1" showInputMessage="1" showErrorMessage="1">
          <x14:formula1>
            <xm:f>'Zoznam tímov a pretekárov'!$B$37:$B$40</xm:f>
          </x14:formula1>
          <xm:sqref>E25</xm:sqref>
        </x14:dataValidation>
        <x14:dataValidation type="list" allowBlank="1" showInputMessage="1" showErrorMessage="1">
          <x14:formula1>
            <xm:f>'Zoznam tímov a pretekárov'!$B$37:$B$40</xm:f>
          </x14:formula1>
          <xm:sqref>K21</xm:sqref>
        </x14:dataValidation>
        <x14:dataValidation type="list" allowBlank="1" showInputMessage="1" showErrorMessage="1">
          <x14:formula1>
            <xm:f>'Zoznam tímov a pretekárov'!$B$37:$B$40</xm:f>
          </x14:formula1>
          <xm:sqref>K23</xm:sqref>
        </x14:dataValidation>
        <x14:dataValidation type="list" allowBlank="1" showInputMessage="1" showErrorMessage="1">
          <x14:formula1>
            <xm:f>'Zoznam tímov a pretekárov'!$B$37:$B$40</xm:f>
          </x14:formula1>
          <xm:sqref>E27</xm:sqref>
        </x14:dataValidation>
        <x14:dataValidation type="list" allowBlank="1" showInputMessage="1" showErrorMessage="1">
          <x14:formula1>
            <xm:f>'Zoznam tímov a pretekárov'!$B$37:$B$40</xm:f>
          </x14:formula1>
          <xm:sqref>H27</xm:sqref>
        </x14:dataValidation>
        <x14:dataValidation type="list" allowBlank="1" showInputMessage="1" showErrorMessage="1">
          <x14:formula1>
            <xm:f>'Zoznam tímov a pretekárov'!$B$37:$B$40</xm:f>
          </x14:formula1>
          <xm:sqref>K25</xm:sqref>
        </x14:dataValidation>
        <x14:dataValidation type="list" allowBlank="1" showInputMessage="1" showErrorMessage="1">
          <x14:formula1>
            <xm:f>'Zoznam tímov a pretekárov'!$B$37:$B$40</xm:f>
          </x14:formula1>
          <xm:sqref>K27</xm:sqref>
        </x14:dataValidation>
        <x14:dataValidation type="list" allowBlank="1" showInputMessage="1" showErrorMessage="1">
          <x14:formula1>
            <xm:f>'Zoznam tímov a pretekárov'!$B$37:$B$40</xm:f>
          </x14:formula1>
          <xm:sqref>N7</xm:sqref>
        </x14:dataValidation>
        <x14:dataValidation type="list" allowBlank="1" showInputMessage="1" showErrorMessage="1">
          <x14:formula1>
            <xm:f>'Zoznam tímov a pretekárov'!$B$37:$B$40</xm:f>
          </x14:formula1>
          <xm:sqref>N9</xm:sqref>
        </x14:dataValidation>
        <x14:dataValidation type="list" allowBlank="1" showInputMessage="1" showErrorMessage="1">
          <x14:formula1>
            <xm:f>'Zoznam tímov a pretekárov'!$B$37:$B$40</xm:f>
          </x14:formula1>
          <xm:sqref>N11</xm:sqref>
        </x14:dataValidation>
        <x14:dataValidation type="list" allowBlank="1" showInputMessage="1" showErrorMessage="1">
          <x14:formula1>
            <xm:f>'Zoznam tímov a pretekárov'!$B$37:$B$40</xm:f>
          </x14:formula1>
          <xm:sqref>N13</xm:sqref>
        </x14:dataValidation>
        <x14:dataValidation type="list" allowBlank="1" showInputMessage="1" showErrorMessage="1">
          <x14:formula1>
            <xm:f>'Zoznam tímov a pretekárov'!$B$37:$B$40</xm:f>
          </x14:formula1>
          <xm:sqref>N15</xm:sqref>
        </x14:dataValidation>
        <x14:dataValidation type="list" allowBlank="1" showInputMessage="1" showErrorMessage="1">
          <x14:formula1>
            <xm:f>'Zoznam tímov a pretekárov'!$B$37:$B$40</xm:f>
          </x14:formula1>
          <xm:sqref>N17</xm:sqref>
        </x14:dataValidation>
        <x14:dataValidation type="list" allowBlank="1" showInputMessage="1" showErrorMessage="1">
          <x14:formula1>
            <xm:f>'Zoznam tímov a pretekárov'!$B$37:$B$40</xm:f>
          </x14:formula1>
          <xm:sqref>N19</xm:sqref>
        </x14:dataValidation>
        <x14:dataValidation type="list" allowBlank="1" showInputMessage="1" showErrorMessage="1">
          <x14:formula1>
            <xm:f>'Zoznam tímov a pretekárov'!$B$37:$B$40</xm:f>
          </x14:formula1>
          <xm:sqref>N21</xm:sqref>
        </x14:dataValidation>
        <x14:dataValidation type="list" allowBlank="1" showInputMessage="1" showErrorMessage="1">
          <x14:formula1>
            <xm:f>'Zoznam tímov a pretekárov'!$B$37:$B$40</xm:f>
          </x14:formula1>
          <xm:sqref>N23</xm:sqref>
        </x14:dataValidation>
        <x14:dataValidation type="list" allowBlank="1" showInputMessage="1" showErrorMessage="1">
          <x14:formula1>
            <xm:f>'Zoznam tímov a pretekárov'!$B$37:$B$40</xm:f>
          </x14:formula1>
          <xm:sqref>N25</xm:sqref>
        </x14:dataValidation>
        <x14:dataValidation type="list" allowBlank="1" showInputMessage="1" showErrorMessage="1">
          <x14:formula1>
            <xm:f>'Zoznam tímov a pretekárov'!$B$37:$B$40</xm:f>
          </x14:formula1>
          <xm:sqref>N27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view="pageBreakPreview" zoomScale="60" zoomScaleNormal="85" workbookViewId="0">
      <selection activeCell="A29" sqref="A29:Q29"/>
    </sheetView>
  </sheetViews>
  <sheetFormatPr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35" t="s">
        <v>110</v>
      </c>
      <c r="B1" s="236"/>
      <c r="C1" s="236"/>
      <c r="D1" s="236"/>
      <c r="E1" s="236"/>
      <c r="F1" s="236"/>
      <c r="G1" s="236"/>
      <c r="H1" s="236"/>
      <c r="I1" s="236"/>
      <c r="J1" s="236"/>
      <c r="K1" s="236"/>
      <c r="L1" s="236"/>
      <c r="M1" s="236"/>
      <c r="N1" s="236"/>
      <c r="O1" s="236"/>
      <c r="P1" s="236"/>
      <c r="Q1" s="237"/>
      <c r="R1" s="5"/>
      <c r="S1" s="5"/>
    </row>
    <row r="2" spans="1:27" ht="20.100000000000001" customHeight="1" thickBot="1" x14ac:dyDescent="0.25">
      <c r="A2" s="238" t="s">
        <v>20</v>
      </c>
      <c r="B2" s="241" t="s">
        <v>18</v>
      </c>
      <c r="C2" s="279" t="s">
        <v>15</v>
      </c>
      <c r="D2" s="280"/>
      <c r="E2" s="281"/>
      <c r="F2" s="279" t="s">
        <v>16</v>
      </c>
      <c r="G2" s="280"/>
      <c r="H2" s="281"/>
      <c r="I2" s="279" t="s">
        <v>105</v>
      </c>
      <c r="J2" s="280"/>
      <c r="K2" s="281"/>
      <c r="L2" s="280" t="s">
        <v>106</v>
      </c>
      <c r="M2" s="280"/>
      <c r="N2" s="280"/>
      <c r="O2" s="279" t="s">
        <v>3</v>
      </c>
      <c r="P2" s="280"/>
      <c r="Q2" s="281"/>
      <c r="R2" s="6"/>
      <c r="S2" s="6"/>
    </row>
    <row r="3" spans="1:27" ht="12" customHeight="1" x14ac:dyDescent="0.2">
      <c r="A3" s="239"/>
      <c r="B3" s="242"/>
      <c r="C3" s="282" t="s">
        <v>107</v>
      </c>
      <c r="D3" s="250" t="s">
        <v>12</v>
      </c>
      <c r="E3" s="286" t="s">
        <v>108</v>
      </c>
      <c r="F3" s="282" t="s">
        <v>107</v>
      </c>
      <c r="G3" s="250" t="s">
        <v>12</v>
      </c>
      <c r="H3" s="286" t="s">
        <v>108</v>
      </c>
      <c r="I3" s="282" t="s">
        <v>107</v>
      </c>
      <c r="J3" s="250" t="s">
        <v>12</v>
      </c>
      <c r="K3" s="286" t="s">
        <v>108</v>
      </c>
      <c r="L3" s="282" t="s">
        <v>107</v>
      </c>
      <c r="M3" s="250" t="s">
        <v>12</v>
      </c>
      <c r="N3" s="286" t="s">
        <v>108</v>
      </c>
      <c r="O3" s="288" t="s">
        <v>107</v>
      </c>
      <c r="P3" s="250" t="s">
        <v>17</v>
      </c>
      <c r="Q3" s="284" t="s">
        <v>1</v>
      </c>
      <c r="R3" s="6"/>
      <c r="S3" s="6"/>
    </row>
    <row r="4" spans="1:27" ht="18" customHeight="1" thickBot="1" x14ac:dyDescent="0.25">
      <c r="A4" s="240"/>
      <c r="B4" s="243"/>
      <c r="C4" s="283"/>
      <c r="D4" s="250"/>
      <c r="E4" s="287"/>
      <c r="F4" s="283"/>
      <c r="G4" s="250"/>
      <c r="H4" s="287"/>
      <c r="I4" s="283"/>
      <c r="J4" s="226"/>
      <c r="K4" s="287"/>
      <c r="L4" s="283"/>
      <c r="M4" s="226"/>
      <c r="N4" s="287"/>
      <c r="O4" s="289"/>
      <c r="P4" s="226"/>
      <c r="Q4" s="285"/>
      <c r="R4" s="6"/>
      <c r="S4" s="6"/>
    </row>
    <row r="5" spans="1:27" ht="35.1" customHeight="1" thickBot="1" x14ac:dyDescent="0.25">
      <c r="A5" s="2">
        <v>1</v>
      </c>
      <c r="B5" s="33" t="str">
        <f>'Zoznam tímov a pretekárov'!A3</f>
        <v>Košice AZ Rybár-Browning</v>
      </c>
      <c r="C5" s="34">
        <f>'12 družstiev Pretek č. 1'!O5</f>
        <v>36</v>
      </c>
      <c r="D5" s="35">
        <f>'12 družstiev Pretek č. 1'!P5</f>
        <v>8440</v>
      </c>
      <c r="E5" s="36">
        <f>'12 družstiev Pretek č. 1'!Q5</f>
        <v>9</v>
      </c>
      <c r="F5" s="34">
        <f>'12 družstiev Pretek č. 2'!O5</f>
        <v>33</v>
      </c>
      <c r="G5" s="35">
        <f>'12 družstiev Pretek č. 2'!P5</f>
        <v>7500</v>
      </c>
      <c r="H5" s="36">
        <f>'12 družstiev Pretek č. 2'!Q5</f>
        <v>8</v>
      </c>
      <c r="I5" s="34">
        <f>'12 družstiev Pretek č. 3'!O5</f>
        <v>32</v>
      </c>
      <c r="J5" s="35">
        <f>'12 družstiev Pretek č. 3'!P5</f>
        <v>11520</v>
      </c>
      <c r="K5" s="36">
        <f>'12 družstiev Pretek č. 3'!Q5</f>
        <v>9</v>
      </c>
      <c r="L5" s="34">
        <f>'12 družstiev Pretek č. 4'!O5</f>
        <v>28</v>
      </c>
      <c r="M5" s="35">
        <f>'12 družstiev Pretek č. 4'!P5</f>
        <v>17800</v>
      </c>
      <c r="N5" s="82">
        <f>'12 družstiev Pretek č. 4'!Q5</f>
        <v>7</v>
      </c>
      <c r="O5" s="42">
        <f t="shared" ref="O5:P16" si="0">SUM(C5+F5+I5+L5)</f>
        <v>129</v>
      </c>
      <c r="P5" s="43">
        <f t="shared" si="0"/>
        <v>45260</v>
      </c>
      <c r="Q5" s="44">
        <f>AA5</f>
        <v>10</v>
      </c>
      <c r="R5" s="3"/>
      <c r="S5" s="3"/>
      <c r="V5" s="44">
        <f>(RANK(O5,$O$5:$O$16,1))</f>
        <v>10</v>
      </c>
      <c r="W5">
        <f>RANK(P5,$P$5:$P$16,0)</f>
        <v>10</v>
      </c>
      <c r="X5">
        <f>V5+W5*0.001</f>
        <v>10.01</v>
      </c>
      <c r="AA5">
        <f>RANK(X5,$X$5:$X$16,1)</f>
        <v>10</v>
      </c>
    </row>
    <row r="6" spans="1:27" ht="35.1" customHeight="1" thickBot="1" x14ac:dyDescent="0.25">
      <c r="A6" s="7">
        <v>2</v>
      </c>
      <c r="B6" s="33" t="str">
        <f>'Zoznam tímov a pretekárov'!A5</f>
        <v>Sereď</v>
      </c>
      <c r="C6" s="45">
        <f>'12 družstiev Pretek č. 1'!O7</f>
        <v>15.5</v>
      </c>
      <c r="D6" s="46">
        <f>'12 družstiev Pretek č. 1'!P7</f>
        <v>12740</v>
      </c>
      <c r="E6" s="80">
        <f>'12 družstiev Pretek č. 1'!Q7</f>
        <v>1</v>
      </c>
      <c r="F6" s="45">
        <f>'12 družstiev Pretek č. 2'!O7</f>
        <v>19</v>
      </c>
      <c r="G6" s="46">
        <f>'12 družstiev Pretek č. 2'!P7</f>
        <v>10160</v>
      </c>
      <c r="H6" s="80">
        <f>'12 družstiev Pretek č. 2'!Q7</f>
        <v>2</v>
      </c>
      <c r="I6" s="45">
        <f>'12 družstiev Pretek č. 3'!O7</f>
        <v>27</v>
      </c>
      <c r="J6" s="46">
        <f>'12 družstiev Pretek č. 3'!P7</f>
        <v>20300</v>
      </c>
      <c r="K6" s="80">
        <f>'12 družstiev Pretek č. 3'!Q7</f>
        <v>6</v>
      </c>
      <c r="L6" s="45">
        <f>'12 družstiev Pretek č. 4'!O7</f>
        <v>19</v>
      </c>
      <c r="M6" s="46">
        <f>'12 družstiev Pretek č. 4'!P7</f>
        <v>31400</v>
      </c>
      <c r="N6" s="83">
        <f>'12 družstiev Pretek č. 4'!Q7</f>
        <v>4</v>
      </c>
      <c r="O6" s="53">
        <f t="shared" si="0"/>
        <v>80.5</v>
      </c>
      <c r="P6" s="54">
        <f t="shared" si="0"/>
        <v>74600</v>
      </c>
      <c r="Q6" s="44">
        <f t="shared" ref="Q6:Q16" si="1">AA6</f>
        <v>1</v>
      </c>
      <c r="R6" s="3"/>
      <c r="S6" s="3"/>
      <c r="V6" s="44">
        <f t="shared" ref="V6:V16" si="2">(RANK(O6,$O$5:$O$16,1))</f>
        <v>1</v>
      </c>
      <c r="W6">
        <f t="shared" ref="W6:W16" si="3">RANK(P6,$P$5:$P$16,0)</f>
        <v>2</v>
      </c>
      <c r="X6">
        <f t="shared" ref="X6:X16" si="4">V6+W6*0.001</f>
        <v>1.002</v>
      </c>
      <c r="AA6">
        <f t="shared" ref="AA6:AA16" si="5">RANK(X6,$X$5:$X$16,1)</f>
        <v>1</v>
      </c>
    </row>
    <row r="7" spans="1:27" ht="35.1" customHeight="1" thickBot="1" x14ac:dyDescent="0.25">
      <c r="A7" s="2">
        <v>3</v>
      </c>
      <c r="B7" s="33" t="str">
        <f>'Zoznam tímov a pretekárov'!A7</f>
        <v>Bratislava 2 Trabucco</v>
      </c>
      <c r="C7" s="45">
        <f>'12 družstiev Pretek č. 1'!O9</f>
        <v>43</v>
      </c>
      <c r="D7" s="46">
        <f>'12 družstiev Pretek č. 1'!P9</f>
        <v>6140</v>
      </c>
      <c r="E7" s="80">
        <f>'12 družstiev Pretek č. 1'!Q9</f>
        <v>11</v>
      </c>
      <c r="F7" s="45">
        <f>'12 družstiev Pretek č. 2'!O9</f>
        <v>29</v>
      </c>
      <c r="G7" s="46">
        <f>'12 družstiev Pretek č. 2'!P9</f>
        <v>7280</v>
      </c>
      <c r="H7" s="80">
        <f>'12 družstiev Pretek č. 2'!Q9</f>
        <v>5</v>
      </c>
      <c r="I7" s="45">
        <f>'12 družstiev Pretek č. 3'!O9</f>
        <v>7</v>
      </c>
      <c r="J7" s="46">
        <f>'12 družstiev Pretek č. 3'!P9</f>
        <v>38580</v>
      </c>
      <c r="K7" s="80">
        <f>'12 družstiev Pretek č. 3'!Q9</f>
        <v>1</v>
      </c>
      <c r="L7" s="45">
        <f>'12 družstiev Pretek č. 4'!O9</f>
        <v>16</v>
      </c>
      <c r="M7" s="46">
        <f>'12 družstiev Pretek č. 4'!P9</f>
        <v>29920</v>
      </c>
      <c r="N7" s="83">
        <f>'12 družstiev Pretek č. 4'!Q9</f>
        <v>3</v>
      </c>
      <c r="O7" s="53">
        <f t="shared" si="0"/>
        <v>95</v>
      </c>
      <c r="P7" s="54">
        <f t="shared" si="0"/>
        <v>81920</v>
      </c>
      <c r="Q7" s="44">
        <f t="shared" si="1"/>
        <v>3</v>
      </c>
      <c r="R7" s="3"/>
      <c r="S7" s="3"/>
      <c r="V7" s="44">
        <f t="shared" si="2"/>
        <v>3</v>
      </c>
      <c r="W7">
        <f t="shared" si="3"/>
        <v>1</v>
      </c>
      <c r="X7">
        <f t="shared" si="4"/>
        <v>3.0009999999999999</v>
      </c>
      <c r="AA7">
        <f t="shared" si="5"/>
        <v>3</v>
      </c>
    </row>
    <row r="8" spans="1:27" ht="35.1" customHeight="1" thickBot="1" x14ac:dyDescent="0.25">
      <c r="A8" s="7">
        <v>4</v>
      </c>
      <c r="B8" s="33" t="str">
        <f>'Zoznam tímov a pretekárov'!A9</f>
        <v>Bratislava 5 FT Abramis</v>
      </c>
      <c r="C8" s="45">
        <f>'12 družstiev Pretek č. 1'!O11</f>
        <v>24</v>
      </c>
      <c r="D8" s="46">
        <f>'12 družstiev Pretek č. 1'!P11</f>
        <v>9140</v>
      </c>
      <c r="E8" s="80">
        <f>'12 družstiev Pretek č. 1'!Q11</f>
        <v>6</v>
      </c>
      <c r="F8" s="45">
        <f>'12 družstiev Pretek č. 2'!O11</f>
        <v>27</v>
      </c>
      <c r="G8" s="46">
        <f>'12 družstiev Pretek č. 2'!P11</f>
        <v>9580</v>
      </c>
      <c r="H8" s="80">
        <f>'12 družstiev Pretek č. 2'!Q11</f>
        <v>3</v>
      </c>
      <c r="I8" s="45">
        <f>'12 družstiev Pretek č. 3'!O11</f>
        <v>36</v>
      </c>
      <c r="J8" s="46">
        <f>'12 družstiev Pretek č. 3'!P11</f>
        <v>11220</v>
      </c>
      <c r="K8" s="80">
        <f>'12 družstiev Pretek č. 3'!Q11</f>
        <v>11</v>
      </c>
      <c r="L8" s="45">
        <f>'12 družstiev Pretek č. 4'!O11</f>
        <v>14</v>
      </c>
      <c r="M8" s="46">
        <f>'12 družstiev Pretek č. 4'!P11</f>
        <v>35220</v>
      </c>
      <c r="N8" s="83">
        <f>'12 družstiev Pretek č. 4'!Q11</f>
        <v>1</v>
      </c>
      <c r="O8" s="53">
        <f t="shared" si="0"/>
        <v>101</v>
      </c>
      <c r="P8" s="54">
        <f t="shared" si="0"/>
        <v>65160</v>
      </c>
      <c r="Q8" s="44">
        <f t="shared" si="1"/>
        <v>4</v>
      </c>
      <c r="R8" s="3"/>
      <c r="S8" s="3"/>
      <c r="V8" s="44">
        <f t="shared" si="2"/>
        <v>4</v>
      </c>
      <c r="W8">
        <f t="shared" si="3"/>
        <v>5</v>
      </c>
      <c r="X8">
        <f t="shared" si="4"/>
        <v>4.0049999999999999</v>
      </c>
      <c r="AA8">
        <f t="shared" si="5"/>
        <v>4</v>
      </c>
    </row>
    <row r="9" spans="1:27" ht="35.1" customHeight="1" thickBot="1" x14ac:dyDescent="0.25">
      <c r="A9" s="2">
        <v>5</v>
      </c>
      <c r="B9" s="33" t="str">
        <f>'Zoznam tímov a pretekárov'!A11</f>
        <v>Košice Sensas - Feedercentrum</v>
      </c>
      <c r="C9" s="45">
        <f>'12 družstiev Pretek č. 1'!O13</f>
        <v>35.5</v>
      </c>
      <c r="D9" s="46">
        <f>'12 družstiev Pretek č. 1'!P13</f>
        <v>6000</v>
      </c>
      <c r="E9" s="80">
        <f>'12 družstiev Pretek č. 1'!Q13</f>
        <v>8</v>
      </c>
      <c r="F9" s="45">
        <f>'12 družstiev Pretek č. 2'!O13</f>
        <v>30.5</v>
      </c>
      <c r="G9" s="46">
        <f>'12 družstiev Pretek č. 2'!P13</f>
        <v>7240</v>
      </c>
      <c r="H9" s="80">
        <f>'12 družstiev Pretek č. 2'!Q13</f>
        <v>6</v>
      </c>
      <c r="I9" s="45">
        <f>'12 družstiev Pretek č. 3'!O13</f>
        <v>21</v>
      </c>
      <c r="J9" s="46">
        <f>'12 družstiev Pretek č. 3'!P13</f>
        <v>25640</v>
      </c>
      <c r="K9" s="80">
        <f>'12 družstiev Pretek č. 3'!Q13</f>
        <v>4</v>
      </c>
      <c r="L9" s="45">
        <f>'12 družstiev Pretek č. 4'!O13</f>
        <v>25</v>
      </c>
      <c r="M9" s="46">
        <f>'12 družstiev Pretek č. 4'!P13</f>
        <v>22960</v>
      </c>
      <c r="N9" s="83">
        <f>'12 družstiev Pretek č. 4'!Q13</f>
        <v>6</v>
      </c>
      <c r="O9" s="53">
        <f t="shared" si="0"/>
        <v>112</v>
      </c>
      <c r="P9" s="54">
        <f t="shared" si="0"/>
        <v>61840</v>
      </c>
      <c r="Q9" s="44">
        <f t="shared" si="1"/>
        <v>6</v>
      </c>
      <c r="R9" s="87"/>
      <c r="S9" s="3"/>
      <c r="V9" s="44">
        <f t="shared" si="2"/>
        <v>6</v>
      </c>
      <c r="W9">
        <f t="shared" si="3"/>
        <v>7</v>
      </c>
      <c r="X9">
        <f t="shared" si="4"/>
        <v>6.0069999999999997</v>
      </c>
      <c r="AA9">
        <f t="shared" si="5"/>
        <v>6</v>
      </c>
    </row>
    <row r="10" spans="1:27" ht="35.1" customHeight="1" thickBot="1" x14ac:dyDescent="0.25">
      <c r="A10" s="7">
        <v>6</v>
      </c>
      <c r="B10" s="33" t="str">
        <f>'Zoznam tímov a pretekárov'!A13</f>
        <v>Košice Cassovia</v>
      </c>
      <c r="C10" s="45">
        <f>'12 družstiev Pretek č. 1'!O15</f>
        <v>42</v>
      </c>
      <c r="D10" s="46">
        <f>'12 družstiev Pretek č. 1'!P15</f>
        <v>7360</v>
      </c>
      <c r="E10" s="80">
        <f>'12 družstiev Pretek č. 1'!Q15</f>
        <v>10</v>
      </c>
      <c r="F10" s="45">
        <f>'12 družstiev Pretek č. 2'!O15</f>
        <v>33</v>
      </c>
      <c r="G10" s="46">
        <f>'12 družstiev Pretek č. 2'!P15</f>
        <v>8040</v>
      </c>
      <c r="H10" s="80">
        <f>'12 družstiev Pretek č. 2'!Q15</f>
        <v>7</v>
      </c>
      <c r="I10" s="45">
        <f>'12 družstiev Pretek č. 3'!O15</f>
        <v>32</v>
      </c>
      <c r="J10" s="46">
        <f>'12 družstiev Pretek č. 3'!P15</f>
        <v>14520</v>
      </c>
      <c r="K10" s="80">
        <f>'12 družstiev Pretek č. 3'!Q15</f>
        <v>8</v>
      </c>
      <c r="L10" s="45">
        <f>'12 družstiev Pretek č. 4'!O15</f>
        <v>34</v>
      </c>
      <c r="M10" s="46">
        <f>'12 družstiev Pretek č. 4'!P15</f>
        <v>14280</v>
      </c>
      <c r="N10" s="83">
        <f>'12 družstiev Pretek č. 4'!Q15</f>
        <v>10</v>
      </c>
      <c r="O10" s="53">
        <f t="shared" si="0"/>
        <v>141</v>
      </c>
      <c r="P10" s="54">
        <f t="shared" si="0"/>
        <v>44200</v>
      </c>
      <c r="Q10" s="44">
        <f t="shared" si="1"/>
        <v>12</v>
      </c>
      <c r="R10" s="3"/>
      <c r="S10" s="3"/>
      <c r="V10" s="44">
        <f t="shared" si="2"/>
        <v>12</v>
      </c>
      <c r="W10">
        <f t="shared" si="3"/>
        <v>11</v>
      </c>
      <c r="X10">
        <f t="shared" si="4"/>
        <v>12.010999999999999</v>
      </c>
      <c r="AA10">
        <f t="shared" si="5"/>
        <v>12</v>
      </c>
    </row>
    <row r="11" spans="1:27" ht="35.1" customHeight="1" thickBot="1" x14ac:dyDescent="0.25">
      <c r="A11" s="2">
        <v>7</v>
      </c>
      <c r="B11" s="33" t="str">
        <f>'Zoznam tímov a pretekárov'!A15</f>
        <v>Dolný Kubín</v>
      </c>
      <c r="C11" s="45">
        <f>'12 družstiev Pretek č. 1'!O17</f>
        <v>35</v>
      </c>
      <c r="D11" s="46">
        <f>'12 družstiev Pretek č. 1'!P17</f>
        <v>8180</v>
      </c>
      <c r="E11" s="80">
        <f>'12 družstiev Pretek č. 1'!Q17</f>
        <v>7</v>
      </c>
      <c r="F11" s="45">
        <f>'12 družstiev Pretek č. 2'!O17</f>
        <v>37</v>
      </c>
      <c r="G11" s="46">
        <f>'12 družstiev Pretek č. 2'!P17</f>
        <v>6840</v>
      </c>
      <c r="H11" s="80">
        <f>'12 družstiev Pretek č. 2'!Q17</f>
        <v>10</v>
      </c>
      <c r="I11" s="45">
        <f>'12 družstiev Pretek č. 3'!O17</f>
        <v>29</v>
      </c>
      <c r="J11" s="46">
        <f>'12 družstiev Pretek č. 3'!P17</f>
        <v>16880</v>
      </c>
      <c r="K11" s="80">
        <f>'12 družstiev Pretek č. 3'!Q17</f>
        <v>7</v>
      </c>
      <c r="L11" s="45">
        <f>'12 družstiev Pretek č. 4'!O17</f>
        <v>36</v>
      </c>
      <c r="M11" s="46">
        <f>'12 družstiev Pretek č. 4'!P17</f>
        <v>16360</v>
      </c>
      <c r="N11" s="83">
        <f>'12 družstiev Pretek č. 4'!Q17</f>
        <v>11</v>
      </c>
      <c r="O11" s="53">
        <f t="shared" si="0"/>
        <v>137</v>
      </c>
      <c r="P11" s="54">
        <f t="shared" si="0"/>
        <v>48260</v>
      </c>
      <c r="Q11" s="44">
        <f t="shared" si="1"/>
        <v>11</v>
      </c>
      <c r="R11" s="3"/>
      <c r="S11" s="3"/>
      <c r="V11" s="44">
        <f t="shared" si="2"/>
        <v>11</v>
      </c>
      <c r="W11">
        <f t="shared" si="3"/>
        <v>9</v>
      </c>
      <c r="X11">
        <f t="shared" si="4"/>
        <v>11.009</v>
      </c>
      <c r="AA11">
        <f t="shared" si="5"/>
        <v>11</v>
      </c>
    </row>
    <row r="12" spans="1:27" ht="35.1" customHeight="1" thickBot="1" x14ac:dyDescent="0.25">
      <c r="A12" s="7">
        <v>8</v>
      </c>
      <c r="B12" s="33" t="str">
        <f>'Zoznam tímov a pretekárov'!A17</f>
        <v>Bratislava 1 AWAS</v>
      </c>
      <c r="C12" s="45">
        <f>'12 družstiev Pretek č. 1'!O19</f>
        <v>48.5</v>
      </c>
      <c r="D12" s="46">
        <f>'12 družstiev Pretek č. 1'!P19</f>
        <v>2380</v>
      </c>
      <c r="E12" s="80">
        <f>'12 družstiev Pretek č. 1'!Q19</f>
        <v>12</v>
      </c>
      <c r="F12" s="45">
        <f>'12 družstiev Pretek č. 2'!O19</f>
        <v>42.5</v>
      </c>
      <c r="G12" s="46">
        <f>'12 družstiev Pretek č. 2'!P19</f>
        <v>5620</v>
      </c>
      <c r="H12" s="80">
        <f>'12 družstiev Pretek č. 2'!Q19</f>
        <v>12</v>
      </c>
      <c r="I12" s="45">
        <f>'12 družstiev Pretek č. 3'!O19</f>
        <v>12</v>
      </c>
      <c r="J12" s="46">
        <f>'12 družstiev Pretek č. 3'!P19</f>
        <v>35760</v>
      </c>
      <c r="K12" s="80">
        <f>'12 družstiev Pretek č. 3'!Q19</f>
        <v>2</v>
      </c>
      <c r="L12" s="45">
        <f>'12 družstiev Pretek č. 4'!O19</f>
        <v>15</v>
      </c>
      <c r="M12" s="46">
        <f>'12 družstiev Pretek č. 4'!P19</f>
        <v>29700</v>
      </c>
      <c r="N12" s="83">
        <f>'12 družstiev Pretek č. 4'!Q19</f>
        <v>2</v>
      </c>
      <c r="O12" s="53">
        <f t="shared" si="0"/>
        <v>118</v>
      </c>
      <c r="P12" s="54">
        <f t="shared" si="0"/>
        <v>73460</v>
      </c>
      <c r="Q12" s="44">
        <f t="shared" si="1"/>
        <v>7</v>
      </c>
      <c r="R12" s="3"/>
      <c r="S12" s="3"/>
      <c r="V12" s="44">
        <f t="shared" si="2"/>
        <v>7</v>
      </c>
      <c r="W12">
        <f t="shared" si="3"/>
        <v>3</v>
      </c>
      <c r="X12">
        <f t="shared" si="4"/>
        <v>7.0030000000000001</v>
      </c>
      <c r="AA12">
        <f t="shared" si="5"/>
        <v>7</v>
      </c>
    </row>
    <row r="13" spans="1:27" ht="35.1" customHeight="1" thickBot="1" x14ac:dyDescent="0.25">
      <c r="A13" s="2">
        <v>9</v>
      </c>
      <c r="B13" s="33" t="str">
        <f>'Zoznam tímov a pretekárov'!A19</f>
        <v>Galanta Sensas</v>
      </c>
      <c r="C13" s="45">
        <f>'12 družstiev Pretek č. 1'!O21</f>
        <v>17</v>
      </c>
      <c r="D13" s="46">
        <f>'12 družstiev Pretek č. 1'!P21</f>
        <v>12420</v>
      </c>
      <c r="E13" s="80">
        <f>'12 družstiev Pretek č. 1'!Q21</f>
        <v>2</v>
      </c>
      <c r="F13" s="45">
        <f>'12 družstiev Pretek č. 2'!O21</f>
        <v>27</v>
      </c>
      <c r="G13" s="46">
        <f>'12 družstiev Pretek č. 2'!P21</f>
        <v>9040</v>
      </c>
      <c r="H13" s="80">
        <f>'12 družstiev Pretek č. 2'!Q21</f>
        <v>4</v>
      </c>
      <c r="I13" s="45">
        <f>'12 družstiev Pretek č. 3'!O21</f>
        <v>20</v>
      </c>
      <c r="J13" s="46">
        <f>'12 družstiev Pretek č. 3'!P21</f>
        <v>25820</v>
      </c>
      <c r="K13" s="80">
        <f>'12 družstiev Pretek č. 3'!Q21</f>
        <v>3</v>
      </c>
      <c r="L13" s="45">
        <f>'12 družstiev Pretek č. 4'!O21</f>
        <v>29</v>
      </c>
      <c r="M13" s="46">
        <f>'12 družstiev Pretek č. 4'!P21</f>
        <v>21760</v>
      </c>
      <c r="N13" s="83">
        <f>'12 družstiev Pretek č. 4'!Q21</f>
        <v>8</v>
      </c>
      <c r="O13" s="53">
        <f t="shared" si="0"/>
        <v>93</v>
      </c>
      <c r="P13" s="54">
        <f t="shared" si="0"/>
        <v>69040</v>
      </c>
      <c r="Q13" s="44">
        <f t="shared" si="1"/>
        <v>2</v>
      </c>
      <c r="R13" s="3"/>
      <c r="S13" s="3"/>
      <c r="V13" s="44">
        <f t="shared" si="2"/>
        <v>2</v>
      </c>
      <c r="W13">
        <f t="shared" si="3"/>
        <v>4</v>
      </c>
      <c r="X13">
        <f t="shared" si="4"/>
        <v>2.004</v>
      </c>
      <c r="AA13">
        <f t="shared" si="5"/>
        <v>2</v>
      </c>
    </row>
    <row r="14" spans="1:27" ht="35.1" customHeight="1" thickBot="1" x14ac:dyDescent="0.25">
      <c r="A14" s="7">
        <v>10</v>
      </c>
      <c r="B14" s="33" t="str">
        <f>'Zoznam tímov a pretekárov'!A21</f>
        <v>Považská Bystrica Browning</v>
      </c>
      <c r="C14" s="45">
        <f>'12 družstiev Pretek č. 1'!O23</f>
        <v>23.5</v>
      </c>
      <c r="D14" s="46">
        <f>'12 družstiev Pretek č. 1'!P23</f>
        <v>10320</v>
      </c>
      <c r="E14" s="80">
        <f>'12 družstiev Pretek č. 1'!Q23</f>
        <v>4</v>
      </c>
      <c r="F14" s="45">
        <f>'12 družstiev Pretek č. 2'!O23</f>
        <v>16</v>
      </c>
      <c r="G14" s="46">
        <f>'12 družstiev Pretek č. 2'!P23</f>
        <v>13580</v>
      </c>
      <c r="H14" s="80">
        <f>'12 družstiev Pretek č. 2'!Q23</f>
        <v>1</v>
      </c>
      <c r="I14" s="45">
        <f>'12 družstiev Pretek č. 3'!O23</f>
        <v>36</v>
      </c>
      <c r="J14" s="46">
        <f>'12 družstiev Pretek č. 3'!P23</f>
        <v>11720</v>
      </c>
      <c r="K14" s="80">
        <f>'12 družstiev Pretek č. 3'!Q23</f>
        <v>10</v>
      </c>
      <c r="L14" s="45">
        <f>'12 družstiev Pretek č. 4'!O23</f>
        <v>45</v>
      </c>
      <c r="M14" s="46">
        <f>'12 družstiev Pretek č. 4'!P23</f>
        <v>8340</v>
      </c>
      <c r="N14" s="83">
        <f>'12 družstiev Pretek č. 4'!Q23</f>
        <v>12</v>
      </c>
      <c r="O14" s="53">
        <f t="shared" si="0"/>
        <v>120.5</v>
      </c>
      <c r="P14" s="54">
        <f t="shared" si="0"/>
        <v>43960</v>
      </c>
      <c r="Q14" s="44">
        <f t="shared" si="1"/>
        <v>8</v>
      </c>
      <c r="R14" s="88"/>
      <c r="S14" s="3"/>
      <c r="V14" s="44">
        <f t="shared" si="2"/>
        <v>8</v>
      </c>
      <c r="W14">
        <f t="shared" si="3"/>
        <v>12</v>
      </c>
      <c r="X14">
        <f t="shared" si="4"/>
        <v>8.0120000000000005</v>
      </c>
      <c r="AA14">
        <f t="shared" si="5"/>
        <v>8</v>
      </c>
    </row>
    <row r="15" spans="1:27" ht="35.1" customHeight="1" thickBot="1" x14ac:dyDescent="0.25">
      <c r="A15" s="7">
        <v>11</v>
      </c>
      <c r="B15" s="33" t="str">
        <f>'Zoznam tímov a pretekárov'!A23</f>
        <v>Hlohovec Browning</v>
      </c>
      <c r="C15" s="45">
        <f>'12 družstiev Pretek č. 1'!O25</f>
        <v>24</v>
      </c>
      <c r="D15" s="46">
        <f>'12 družstiev Pretek č. 1'!P25</f>
        <v>16080</v>
      </c>
      <c r="E15" s="80">
        <f>'12 družstiev Pretek č. 1'!Q25</f>
        <v>5</v>
      </c>
      <c r="F15" s="45">
        <f>'12 družstiev Pretek č. 2'!O25</f>
        <v>33.5</v>
      </c>
      <c r="G15" s="46">
        <f>'12 družstiev Pretek č. 2'!P25</f>
        <v>8120</v>
      </c>
      <c r="H15" s="80">
        <f>'12 družstiev Pretek č. 2'!Q25</f>
        <v>9</v>
      </c>
      <c r="I15" s="45">
        <f>'12 družstiev Pretek č. 3'!O25</f>
        <v>38</v>
      </c>
      <c r="J15" s="46">
        <f>'12 družstiev Pretek č. 3'!P25</f>
        <v>10180</v>
      </c>
      <c r="K15" s="80">
        <f>'12 družstiev Pretek č. 3'!Q25</f>
        <v>12</v>
      </c>
      <c r="L15" s="45">
        <f>'12 družstiev Pretek č. 4'!O25</f>
        <v>31</v>
      </c>
      <c r="M15" s="46">
        <f>'12 družstiev Pretek č. 4'!P25</f>
        <v>17680</v>
      </c>
      <c r="N15" s="83">
        <f>'12 družstiev Pretek č. 4'!Q25</f>
        <v>9</v>
      </c>
      <c r="O15" s="53">
        <f t="shared" si="0"/>
        <v>126.5</v>
      </c>
      <c r="P15" s="54">
        <f t="shared" si="0"/>
        <v>52060</v>
      </c>
      <c r="Q15" s="44">
        <f t="shared" si="1"/>
        <v>9</v>
      </c>
      <c r="R15" s="3"/>
      <c r="S15" s="3"/>
      <c r="V15" s="44">
        <f t="shared" si="2"/>
        <v>9</v>
      </c>
      <c r="W15">
        <f t="shared" si="3"/>
        <v>8</v>
      </c>
      <c r="X15">
        <f t="shared" si="4"/>
        <v>9.0079999999999991</v>
      </c>
      <c r="AA15">
        <f t="shared" si="5"/>
        <v>9</v>
      </c>
    </row>
    <row r="16" spans="1:27" ht="35.1" customHeight="1" thickBot="1" x14ac:dyDescent="0.25">
      <c r="A16" s="4">
        <v>12</v>
      </c>
      <c r="B16" s="56" t="str">
        <f>'Zoznam tímov a pretekárov'!A25</f>
        <v>Galanta Masterfish</v>
      </c>
      <c r="C16" s="70">
        <f>'12 družstiev Pretek č. 1'!O27</f>
        <v>21</v>
      </c>
      <c r="D16" s="57">
        <f>'12 družstiev Pretek č. 1'!P27</f>
        <v>11040</v>
      </c>
      <c r="E16" s="58">
        <f>'12 družstiev Pretek č. 1'!Q27</f>
        <v>3</v>
      </c>
      <c r="F16" s="70">
        <f>'12 družstiev Pretek č. 2'!O27</f>
        <v>41</v>
      </c>
      <c r="G16" s="57">
        <f>'12 družstiev Pretek č. 2'!P27</f>
        <v>5540</v>
      </c>
      <c r="H16" s="58">
        <f>'12 družstiev Pretek č. 2'!Q27</f>
        <v>11</v>
      </c>
      <c r="I16" s="70">
        <f>'12 družstiev Pretek č. 3'!O27</f>
        <v>22</v>
      </c>
      <c r="J16" s="57">
        <f>'12 družstiev Pretek č. 3'!P27</f>
        <v>20920</v>
      </c>
      <c r="K16" s="58">
        <f>'12 družstiev Pretek č. 3'!Q27</f>
        <v>5</v>
      </c>
      <c r="L16" s="70">
        <f>'12 družstiev Pretek č. 4'!O27</f>
        <v>20</v>
      </c>
      <c r="M16" s="57">
        <f>'12 družstiev Pretek č. 4'!P27</f>
        <v>25000</v>
      </c>
      <c r="N16" s="84">
        <f>'12 družstiev Pretek č. 4'!Q27</f>
        <v>5</v>
      </c>
      <c r="O16" s="64">
        <f t="shared" si="0"/>
        <v>104</v>
      </c>
      <c r="P16" s="65">
        <f t="shared" si="0"/>
        <v>62500</v>
      </c>
      <c r="Q16" s="44">
        <f t="shared" si="1"/>
        <v>5</v>
      </c>
      <c r="R16" s="3"/>
      <c r="S16" s="3"/>
      <c r="V16" s="44">
        <f t="shared" si="2"/>
        <v>5</v>
      </c>
      <c r="W16">
        <f t="shared" si="3"/>
        <v>6</v>
      </c>
      <c r="X16">
        <f t="shared" si="4"/>
        <v>5.0060000000000002</v>
      </c>
      <c r="AA16">
        <f t="shared" si="5"/>
        <v>5</v>
      </c>
    </row>
    <row r="17" spans="1:19" ht="27.75" customHeight="1" x14ac:dyDescent="0.25">
      <c r="A17" s="274" t="s">
        <v>103</v>
      </c>
      <c r="B17" s="274"/>
      <c r="C17" s="274"/>
      <c r="D17" s="274"/>
      <c r="E17" s="274"/>
      <c r="F17" s="274"/>
      <c r="G17" s="274"/>
      <c r="H17" s="274"/>
      <c r="I17" s="274"/>
      <c r="J17" s="274"/>
      <c r="K17" s="274"/>
      <c r="L17" s="274"/>
      <c r="M17" s="274"/>
      <c r="N17" s="274"/>
      <c r="O17" s="274"/>
      <c r="P17" s="274"/>
      <c r="Q17" s="274"/>
      <c r="R17" s="26"/>
      <c r="S17" s="26"/>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2"/>
  <sheetViews>
    <sheetView topLeftCell="V1" zoomScaleNormal="100" workbookViewId="0">
      <selection activeCell="R1" sqref="R1:R1048576"/>
    </sheetView>
  </sheetViews>
  <sheetFormatPr defaultRowHeight="12.75" x14ac:dyDescent="0.2"/>
  <cols>
    <col min="1" max="1" width="9.28515625" bestFit="1" customWidth="1"/>
    <col min="2" max="2" width="15.7109375" bestFit="1" customWidth="1"/>
    <col min="3" max="3" width="24.7109375"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4.7109375" customWidth="1"/>
    <col min="13" max="13" width="30.5703125" bestFit="1" customWidth="1"/>
    <col min="14" max="14" width="15.5703125" bestFit="1" customWidth="1"/>
    <col min="18" max="18" width="7.42578125" customWidth="1"/>
    <col min="20" max="20" width="15.5703125" bestFit="1" customWidth="1"/>
    <col min="21" max="21" width="24.7109375" customWidth="1"/>
    <col min="22" max="22" width="30.42578125" bestFit="1" customWidth="1"/>
    <col min="23" max="23" width="15.5703125" bestFit="1" customWidth="1"/>
    <col min="27" max="27" width="3.28515625" customWidth="1"/>
    <col min="29" max="29" width="15.5703125" bestFit="1" customWidth="1"/>
    <col min="30" max="30" width="24.7109375" customWidth="1"/>
    <col min="31" max="31" width="30.42578125" bestFit="1" customWidth="1"/>
    <col min="32" max="32" width="15.5703125" bestFit="1" customWidth="1"/>
  </cols>
  <sheetData>
    <row r="1" spans="1:34" ht="45" customHeight="1" x14ac:dyDescent="0.2">
      <c r="A1" s="90"/>
      <c r="B1" s="294" t="s">
        <v>140</v>
      </c>
      <c r="C1" s="294"/>
      <c r="D1" s="294"/>
      <c r="E1" s="294"/>
      <c r="F1" s="294"/>
      <c r="G1" s="295"/>
      <c r="H1" s="86"/>
      <c r="J1" s="90"/>
      <c r="K1" s="294" t="s">
        <v>143</v>
      </c>
      <c r="L1" s="294"/>
      <c r="M1" s="294"/>
      <c r="N1" s="294"/>
      <c r="O1" s="294"/>
      <c r="P1" s="295"/>
      <c r="Q1" s="86"/>
      <c r="S1" s="90"/>
      <c r="T1" s="294" t="s">
        <v>144</v>
      </c>
      <c r="U1" s="294"/>
      <c r="V1" s="294"/>
      <c r="W1" s="294"/>
      <c r="X1" s="294"/>
      <c r="Y1" s="295"/>
      <c r="Z1" s="86"/>
      <c r="AB1" s="90"/>
      <c r="AC1" s="294" t="s">
        <v>145</v>
      </c>
      <c r="AD1" s="294"/>
      <c r="AE1" s="294"/>
      <c r="AF1" s="294"/>
      <c r="AG1" s="294"/>
      <c r="AH1" s="295"/>
    </row>
    <row r="2" spans="1:34" ht="45" customHeight="1" thickBot="1" x14ac:dyDescent="0.25">
      <c r="A2" s="91"/>
      <c r="B2" s="296" t="s">
        <v>142</v>
      </c>
      <c r="C2" s="296"/>
      <c r="D2" s="296"/>
      <c r="E2" s="290" t="s">
        <v>141</v>
      </c>
      <c r="F2" s="290"/>
      <c r="G2" s="291"/>
      <c r="H2" s="92"/>
      <c r="J2" s="91"/>
      <c r="K2" s="296" t="s">
        <v>142</v>
      </c>
      <c r="L2" s="296"/>
      <c r="M2" s="296"/>
      <c r="N2" s="290" t="s">
        <v>141</v>
      </c>
      <c r="O2" s="290"/>
      <c r="P2" s="291"/>
      <c r="Q2" s="92"/>
      <c r="S2" s="91"/>
      <c r="T2" s="296" t="s">
        <v>142</v>
      </c>
      <c r="U2" s="296"/>
      <c r="V2" s="296"/>
      <c r="W2" s="290" t="s">
        <v>141</v>
      </c>
      <c r="X2" s="290"/>
      <c r="Y2" s="291"/>
      <c r="Z2" s="92"/>
      <c r="AB2" s="91"/>
      <c r="AC2" s="296" t="s">
        <v>142</v>
      </c>
      <c r="AD2" s="296"/>
      <c r="AE2" s="296"/>
      <c r="AF2" s="290" t="s">
        <v>141</v>
      </c>
      <c r="AG2" s="290"/>
      <c r="AH2" s="291"/>
    </row>
    <row r="3" spans="1:34" ht="24.95" customHeight="1" thickBot="1" x14ac:dyDescent="0.25">
      <c r="A3" s="93" t="s">
        <v>112</v>
      </c>
      <c r="B3" s="292" t="s">
        <v>113</v>
      </c>
      <c r="C3" s="293"/>
      <c r="D3" s="94" t="s">
        <v>114</v>
      </c>
      <c r="E3" s="95" t="s">
        <v>115</v>
      </c>
      <c r="F3" s="95" t="s">
        <v>116</v>
      </c>
      <c r="G3" s="96" t="s">
        <v>117</v>
      </c>
      <c r="H3" s="97"/>
      <c r="J3" s="93" t="s">
        <v>112</v>
      </c>
      <c r="K3" s="292" t="s">
        <v>113</v>
      </c>
      <c r="L3" s="293"/>
      <c r="M3" s="94" t="s">
        <v>114</v>
      </c>
      <c r="N3" s="95" t="s">
        <v>115</v>
      </c>
      <c r="O3" s="95" t="s">
        <v>116</v>
      </c>
      <c r="P3" s="96" t="s">
        <v>117</v>
      </c>
      <c r="Q3" s="97"/>
      <c r="S3" s="93" t="s">
        <v>112</v>
      </c>
      <c r="T3" s="292" t="s">
        <v>113</v>
      </c>
      <c r="U3" s="293"/>
      <c r="V3" s="94" t="s">
        <v>114</v>
      </c>
      <c r="W3" s="95" t="s">
        <v>115</v>
      </c>
      <c r="X3" s="95" t="s">
        <v>116</v>
      </c>
      <c r="Y3" s="96" t="s">
        <v>117</v>
      </c>
      <c r="Z3" s="97"/>
      <c r="AB3" s="93" t="s">
        <v>112</v>
      </c>
      <c r="AC3" s="292" t="s">
        <v>113</v>
      </c>
      <c r="AD3" s="293"/>
      <c r="AE3" s="94" t="s">
        <v>114</v>
      </c>
      <c r="AF3" s="95" t="s">
        <v>115</v>
      </c>
      <c r="AG3" s="95" t="s">
        <v>116</v>
      </c>
      <c r="AH3" s="96" t="s">
        <v>117</v>
      </c>
    </row>
    <row r="4" spans="1:34" ht="31.5" customHeight="1" thickTop="1" x14ac:dyDescent="0.3">
      <c r="A4" s="98">
        <v>1</v>
      </c>
      <c r="B4" s="297" t="str">
        <f t="shared" ref="B4:B18" si="0">E28</f>
        <v>Milan Melichár</v>
      </c>
      <c r="C4" s="298"/>
      <c r="D4" s="99" t="str">
        <f t="shared" ref="D4:D18" si="1">F28</f>
        <v>Bratislava 2 Trabucco</v>
      </c>
      <c r="E4" s="100"/>
      <c r="F4" s="100"/>
      <c r="G4" s="101"/>
      <c r="H4" s="8"/>
      <c r="J4" s="98">
        <v>1</v>
      </c>
      <c r="K4" s="297" t="str">
        <f t="shared" ref="K4:K18" si="2">N28</f>
        <v>Milan Gažo</v>
      </c>
      <c r="L4" s="298"/>
      <c r="M4" s="99" t="str">
        <f t="shared" ref="M4:M18" si="3">O28</f>
        <v>Galanta Sensas</v>
      </c>
      <c r="N4" s="100"/>
      <c r="O4" s="100"/>
      <c r="P4" s="101"/>
      <c r="Q4" s="8"/>
      <c r="S4" s="98">
        <v>1</v>
      </c>
      <c r="T4" s="297" t="str">
        <f t="shared" ref="T4:T18" si="4">W28</f>
        <v>Peter Poročák</v>
      </c>
      <c r="U4" s="298"/>
      <c r="V4" s="99" t="str">
        <f t="shared" ref="V4:V18" si="5">X28</f>
        <v>Jednotlivci I</v>
      </c>
      <c r="W4" s="100"/>
      <c r="X4" s="100"/>
      <c r="Y4" s="101"/>
      <c r="Z4" s="8"/>
      <c r="AB4" s="98">
        <v>1</v>
      </c>
      <c r="AC4" s="297" t="str">
        <f t="shared" ref="AC4:AC18" si="6">AF28</f>
        <v>Gejza Deszkas</v>
      </c>
      <c r="AD4" s="298"/>
      <c r="AE4" s="99" t="str">
        <f t="shared" ref="AE4:AE18" si="7">AG28</f>
        <v>Bratislava 2 Trabucco</v>
      </c>
      <c r="AF4" s="100"/>
      <c r="AG4" s="100"/>
      <c r="AH4" s="101"/>
    </row>
    <row r="5" spans="1:34" ht="31.5" customHeight="1" x14ac:dyDescent="0.3">
      <c r="A5" s="102">
        <v>2</v>
      </c>
      <c r="B5" s="299" t="str">
        <f t="shared" si="0"/>
        <v>Peter Palko</v>
      </c>
      <c r="C5" s="300"/>
      <c r="D5" s="103" t="str">
        <f t="shared" si="1"/>
        <v>Košice Cassovia</v>
      </c>
      <c r="E5" s="104"/>
      <c r="F5" s="104"/>
      <c r="G5" s="105"/>
      <c r="H5" s="8"/>
      <c r="J5" s="102">
        <v>2</v>
      </c>
      <c r="K5" s="299" t="str">
        <f t="shared" si="2"/>
        <v>Ján Beniš</v>
      </c>
      <c r="L5" s="300"/>
      <c r="M5" s="103" t="str">
        <f t="shared" si="3"/>
        <v>Košice Sensas - Feedercentrum</v>
      </c>
      <c r="N5" s="104"/>
      <c r="O5" s="104"/>
      <c r="P5" s="105"/>
      <c r="Q5" s="8"/>
      <c r="S5" s="102">
        <v>2</v>
      </c>
      <c r="T5" s="299" t="str">
        <f t="shared" si="4"/>
        <v>Jozef Vígh st</v>
      </c>
      <c r="U5" s="300"/>
      <c r="V5" s="103" t="str">
        <f t="shared" si="5"/>
        <v>Galanta Sensas</v>
      </c>
      <c r="W5" s="104"/>
      <c r="X5" s="104"/>
      <c r="Y5" s="105"/>
      <c r="Z5" s="8"/>
      <c r="AB5" s="102">
        <v>2</v>
      </c>
      <c r="AC5" s="299" t="str">
        <f t="shared" si="6"/>
        <v>Miroslav Kosmeľ</v>
      </c>
      <c r="AD5" s="300"/>
      <c r="AE5" s="103" t="str">
        <f t="shared" si="7"/>
        <v>Dolný Kubín</v>
      </c>
      <c r="AF5" s="104"/>
      <c r="AG5" s="104"/>
      <c r="AH5" s="105"/>
    </row>
    <row r="6" spans="1:34" ht="31.5" customHeight="1" x14ac:dyDescent="0.3">
      <c r="A6" s="102">
        <v>3</v>
      </c>
      <c r="B6" s="299" t="str">
        <f t="shared" si="0"/>
        <v>Miroslav Začko</v>
      </c>
      <c r="C6" s="300"/>
      <c r="D6" s="103" t="str">
        <f t="shared" si="1"/>
        <v>Jednotlivci II</v>
      </c>
      <c r="E6" s="104"/>
      <c r="F6" s="104"/>
      <c r="G6" s="105"/>
      <c r="H6" s="8"/>
      <c r="J6" s="102">
        <v>3</v>
      </c>
      <c r="K6" s="299" t="str">
        <f t="shared" si="2"/>
        <v>Alexander Ponya</v>
      </c>
      <c r="L6" s="300"/>
      <c r="M6" s="103" t="str">
        <f t="shared" si="3"/>
        <v>Bratislava 2 Trabucco</v>
      </c>
      <c r="N6" s="104"/>
      <c r="O6" s="104"/>
      <c r="P6" s="105"/>
      <c r="Q6" s="8"/>
      <c r="S6" s="102">
        <v>3</v>
      </c>
      <c r="T6" s="299" t="str">
        <f t="shared" si="4"/>
        <v>Milan Palinkáš</v>
      </c>
      <c r="U6" s="300"/>
      <c r="V6" s="103" t="str">
        <f t="shared" si="5"/>
        <v>Jednotlivci II</v>
      </c>
      <c r="W6" s="104"/>
      <c r="X6" s="104"/>
      <c r="Y6" s="105"/>
      <c r="Z6" s="8"/>
      <c r="AB6" s="102">
        <v>3</v>
      </c>
      <c r="AC6" s="299" t="str">
        <f t="shared" si="6"/>
        <v>Vladimír Buchan</v>
      </c>
      <c r="AD6" s="300"/>
      <c r="AE6" s="103" t="str">
        <f t="shared" si="7"/>
        <v>Jednotlivci II</v>
      </c>
      <c r="AF6" s="104"/>
      <c r="AG6" s="104"/>
      <c r="AH6" s="105"/>
    </row>
    <row r="7" spans="1:34" ht="31.5" customHeight="1" x14ac:dyDescent="0.3">
      <c r="A7" s="102">
        <v>4</v>
      </c>
      <c r="B7" s="299" t="str">
        <f t="shared" si="0"/>
        <v>Martin Haššo</v>
      </c>
      <c r="C7" s="300"/>
      <c r="D7" s="103" t="str">
        <f t="shared" si="1"/>
        <v>Hlohovec Browning</v>
      </c>
      <c r="E7" s="104"/>
      <c r="F7" s="104"/>
      <c r="G7" s="105"/>
      <c r="H7" s="8"/>
      <c r="J7" s="102">
        <v>4</v>
      </c>
      <c r="K7" s="299" t="str">
        <f t="shared" si="2"/>
        <v>Pavel Brašeň</v>
      </c>
      <c r="L7" s="300"/>
      <c r="M7" s="103" t="str">
        <f t="shared" si="3"/>
        <v>Bratislava 5 FT Abramis</v>
      </c>
      <c r="N7" s="104"/>
      <c r="O7" s="104"/>
      <c r="P7" s="105"/>
      <c r="Q7" s="8"/>
      <c r="S7" s="102">
        <v>4</v>
      </c>
      <c r="T7" s="299" t="str">
        <f t="shared" si="4"/>
        <v>Denis Rovenský</v>
      </c>
      <c r="U7" s="300"/>
      <c r="V7" s="103" t="str">
        <f t="shared" si="5"/>
        <v>Galanta Masterfish</v>
      </c>
      <c r="W7" s="104"/>
      <c r="X7" s="104"/>
      <c r="Y7" s="105"/>
      <c r="Z7" s="8"/>
      <c r="AB7" s="102">
        <v>4</v>
      </c>
      <c r="AC7" s="299" t="str">
        <f t="shared" si="6"/>
        <v>Filip Konkoľ</v>
      </c>
      <c r="AD7" s="300"/>
      <c r="AE7" s="103" t="str">
        <f t="shared" si="7"/>
        <v>Košice AZ Rybár-Browning</v>
      </c>
      <c r="AF7" s="104"/>
      <c r="AG7" s="104"/>
      <c r="AH7" s="105"/>
    </row>
    <row r="8" spans="1:34" ht="31.5" customHeight="1" x14ac:dyDescent="0.3">
      <c r="A8" s="102">
        <v>5</v>
      </c>
      <c r="B8" s="299" t="str">
        <f t="shared" si="0"/>
        <v>Norbert Németh</v>
      </c>
      <c r="C8" s="300"/>
      <c r="D8" s="103" t="str">
        <f t="shared" si="1"/>
        <v>Galanta Masterfish</v>
      </c>
      <c r="E8" s="104"/>
      <c r="F8" s="104"/>
      <c r="G8" s="105"/>
      <c r="H8" s="8"/>
      <c r="J8" s="102">
        <v>5</v>
      </c>
      <c r="K8" s="299" t="str">
        <f t="shared" si="2"/>
        <v>Ján Slašťan</v>
      </c>
      <c r="L8" s="300"/>
      <c r="M8" s="103" t="str">
        <f t="shared" si="3"/>
        <v>Košice AZ Rybár-Browning</v>
      </c>
      <c r="N8" s="104"/>
      <c r="O8" s="104"/>
      <c r="P8" s="105"/>
      <c r="Q8" s="8"/>
      <c r="S8" s="102">
        <v>5</v>
      </c>
      <c r="T8" s="299" t="str">
        <f t="shared" si="4"/>
        <v>Jozef Púčik</v>
      </c>
      <c r="U8" s="300"/>
      <c r="V8" s="103" t="str">
        <f t="shared" si="5"/>
        <v>Dolný Kubín</v>
      </c>
      <c r="W8" s="104"/>
      <c r="X8" s="104"/>
      <c r="Y8" s="105"/>
      <c r="Z8" s="8"/>
      <c r="AB8" s="102">
        <v>5</v>
      </c>
      <c r="AC8" s="299" t="str">
        <f t="shared" si="6"/>
        <v>Peter Labát</v>
      </c>
      <c r="AD8" s="300"/>
      <c r="AE8" s="103" t="str">
        <f t="shared" si="7"/>
        <v>Bratislava 1 AWAS</v>
      </c>
      <c r="AF8" s="104"/>
      <c r="AG8" s="104"/>
      <c r="AH8" s="105"/>
    </row>
    <row r="9" spans="1:34" ht="31.5" customHeight="1" x14ac:dyDescent="0.3">
      <c r="A9" s="102">
        <v>6</v>
      </c>
      <c r="B9" s="299" t="str">
        <f t="shared" si="0"/>
        <v>Martin Križan</v>
      </c>
      <c r="C9" s="300"/>
      <c r="D9" s="103" t="str">
        <f t="shared" si="1"/>
        <v>Bratislava 5 FT Abramis</v>
      </c>
      <c r="E9" s="104"/>
      <c r="F9" s="106"/>
      <c r="G9" s="105"/>
      <c r="H9" s="8"/>
      <c r="J9" s="102">
        <v>6</v>
      </c>
      <c r="K9" s="299" t="str">
        <f t="shared" si="2"/>
        <v>Matej Buchan</v>
      </c>
      <c r="L9" s="300"/>
      <c r="M9" s="103" t="str">
        <f t="shared" si="3"/>
        <v>Jednotlivci I</v>
      </c>
      <c r="N9" s="104"/>
      <c r="O9" s="106"/>
      <c r="P9" s="105"/>
      <c r="Q9" s="8"/>
      <c r="S9" s="102">
        <v>6</v>
      </c>
      <c r="T9" s="299" t="str">
        <f t="shared" si="4"/>
        <v>Martin Ninčák</v>
      </c>
      <c r="U9" s="300"/>
      <c r="V9" s="103" t="str">
        <f t="shared" si="5"/>
        <v>Košice Sensas - Feedercentrum</v>
      </c>
      <c r="W9" s="104"/>
      <c r="X9" s="106"/>
      <c r="Y9" s="105"/>
      <c r="Z9" s="8"/>
      <c r="AB9" s="102">
        <v>6</v>
      </c>
      <c r="AC9" s="299" t="str">
        <f t="shared" si="6"/>
        <v>Vladimír Hojstric</v>
      </c>
      <c r="AD9" s="300"/>
      <c r="AE9" s="103" t="str">
        <f t="shared" si="7"/>
        <v>Jednotlivci III</v>
      </c>
      <c r="AF9" s="104"/>
      <c r="AG9" s="106"/>
      <c r="AH9" s="105"/>
    </row>
    <row r="10" spans="1:34" ht="31.5" customHeight="1" x14ac:dyDescent="0.3">
      <c r="A10" s="102">
        <v>7</v>
      </c>
      <c r="B10" s="299" t="str">
        <f t="shared" si="0"/>
        <v>Dalibor Amrich</v>
      </c>
      <c r="C10" s="300"/>
      <c r="D10" s="103" t="str">
        <f t="shared" si="1"/>
        <v>Košice AZ Rybár-Browning</v>
      </c>
      <c r="E10" s="104"/>
      <c r="F10" s="104"/>
      <c r="G10" s="105"/>
      <c r="H10" s="8"/>
      <c r="J10" s="102">
        <v>7</v>
      </c>
      <c r="K10" s="299" t="str">
        <f t="shared" si="2"/>
        <v>Leonard Vajdulák</v>
      </c>
      <c r="L10" s="300"/>
      <c r="M10" s="103" t="str">
        <f t="shared" si="3"/>
        <v>Dolný Kubín</v>
      </c>
      <c r="N10" s="104"/>
      <c r="O10" s="104"/>
      <c r="P10" s="105"/>
      <c r="Q10" s="8"/>
      <c r="S10" s="102">
        <v>7</v>
      </c>
      <c r="T10" s="299" t="str">
        <f t="shared" si="4"/>
        <v>Ľudovít Tamáš</v>
      </c>
      <c r="U10" s="300"/>
      <c r="V10" s="103" t="str">
        <f t="shared" si="5"/>
        <v>Bratislava 5 FT Abramis</v>
      </c>
      <c r="W10" s="104"/>
      <c r="X10" s="104"/>
      <c r="Y10" s="105"/>
      <c r="Z10" s="8"/>
      <c r="AB10" s="102">
        <v>7</v>
      </c>
      <c r="AC10" s="299" t="str">
        <f t="shared" si="6"/>
        <v>Juraj Krekáč</v>
      </c>
      <c r="AD10" s="300"/>
      <c r="AE10" s="103" t="str">
        <f t="shared" si="7"/>
        <v>Považská Bystrica Browning</v>
      </c>
      <c r="AF10" s="104"/>
      <c r="AG10" s="104"/>
      <c r="AH10" s="105"/>
    </row>
    <row r="11" spans="1:34" ht="31.5" customHeight="1" x14ac:dyDescent="0.3">
      <c r="A11" s="102">
        <v>8</v>
      </c>
      <c r="B11" s="299" t="str">
        <f t="shared" si="0"/>
        <v>Daniel Thuroczy</v>
      </c>
      <c r="C11" s="300"/>
      <c r="D11" s="103" t="str">
        <f t="shared" si="1"/>
        <v>Sereď</v>
      </c>
      <c r="E11" s="104"/>
      <c r="F11" s="104"/>
      <c r="G11" s="105"/>
      <c r="H11" s="8"/>
      <c r="J11" s="102">
        <v>8</v>
      </c>
      <c r="K11" s="299" t="str">
        <f t="shared" si="2"/>
        <v>Peter Králik</v>
      </c>
      <c r="L11" s="300"/>
      <c r="M11" s="103" t="str">
        <f t="shared" si="3"/>
        <v>Považská Bystrica Browning</v>
      </c>
      <c r="N11" s="104"/>
      <c r="O11" s="104"/>
      <c r="P11" s="105"/>
      <c r="Q11" s="8"/>
      <c r="S11" s="102">
        <v>8</v>
      </c>
      <c r="T11" s="299" t="str">
        <f t="shared" si="4"/>
        <v>Pavol Matula</v>
      </c>
      <c r="U11" s="300"/>
      <c r="V11" s="103" t="str">
        <f t="shared" si="5"/>
        <v>Bratislava 2 Trabucco</v>
      </c>
      <c r="W11" s="104"/>
      <c r="X11" s="104"/>
      <c r="Y11" s="105"/>
      <c r="Z11" s="8"/>
      <c r="AB11" s="102">
        <v>8</v>
      </c>
      <c r="AC11" s="299" t="str">
        <f t="shared" si="6"/>
        <v>Igor Psota</v>
      </c>
      <c r="AD11" s="300"/>
      <c r="AE11" s="103" t="str">
        <f t="shared" si="7"/>
        <v>Jednotlivci I</v>
      </c>
      <c r="AF11" s="104"/>
      <c r="AG11" s="104"/>
      <c r="AH11" s="105"/>
    </row>
    <row r="12" spans="1:34" ht="31.5" customHeight="1" x14ac:dyDescent="0.3">
      <c r="A12" s="102">
        <v>9</v>
      </c>
      <c r="B12" s="299" t="str">
        <f t="shared" si="0"/>
        <v>Marek Slamka</v>
      </c>
      <c r="C12" s="300"/>
      <c r="D12" s="103" t="str">
        <f t="shared" si="1"/>
        <v>Jednotlivci I</v>
      </c>
      <c r="E12" s="104"/>
      <c r="F12" s="104"/>
      <c r="G12" s="105"/>
      <c r="H12" s="8"/>
      <c r="J12" s="102">
        <v>9</v>
      </c>
      <c r="K12" s="299" t="str">
        <f t="shared" si="2"/>
        <v>Andrej Kasan</v>
      </c>
      <c r="L12" s="300"/>
      <c r="M12" s="103" t="str">
        <f t="shared" si="3"/>
        <v>Galanta Masterfish</v>
      </c>
      <c r="N12" s="104"/>
      <c r="O12" s="104"/>
      <c r="P12" s="105"/>
      <c r="Q12" s="8"/>
      <c r="S12" s="102">
        <v>9</v>
      </c>
      <c r="T12" s="299" t="str">
        <f t="shared" si="4"/>
        <v>Marián Hason</v>
      </c>
      <c r="U12" s="300"/>
      <c r="V12" s="103" t="str">
        <f t="shared" si="5"/>
        <v>Bratislava 1 AWAS</v>
      </c>
      <c r="W12" s="104"/>
      <c r="X12" s="104"/>
      <c r="Y12" s="105"/>
      <c r="Z12" s="8"/>
      <c r="AB12" s="102">
        <v>9</v>
      </c>
      <c r="AC12" s="299" t="str">
        <f t="shared" si="6"/>
        <v>Ivan Perbecký</v>
      </c>
      <c r="AD12" s="300"/>
      <c r="AE12" s="103" t="str">
        <f t="shared" si="7"/>
        <v>Bratislava 5 FT Abramis</v>
      </c>
      <c r="AF12" s="104"/>
      <c r="AG12" s="104"/>
      <c r="AH12" s="105"/>
    </row>
    <row r="13" spans="1:34" ht="31.5" customHeight="1" x14ac:dyDescent="0.3">
      <c r="A13" s="102">
        <v>10</v>
      </c>
      <c r="B13" s="299" t="str">
        <f t="shared" si="0"/>
        <v>Peter Meszároš</v>
      </c>
      <c r="C13" s="300"/>
      <c r="D13" s="103" t="str">
        <f t="shared" si="1"/>
        <v>Dolný Kubín</v>
      </c>
      <c r="E13" s="104"/>
      <c r="F13" s="104"/>
      <c r="G13" s="105"/>
      <c r="H13" s="8"/>
      <c r="J13" s="102">
        <v>10</v>
      </c>
      <c r="K13" s="299" t="str">
        <f t="shared" si="2"/>
        <v>Ľud. Scheibenreif</v>
      </c>
      <c r="L13" s="300"/>
      <c r="M13" s="103" t="str">
        <f t="shared" si="3"/>
        <v>Sereď</v>
      </c>
      <c r="N13" s="104"/>
      <c r="O13" s="104"/>
      <c r="P13" s="105"/>
      <c r="Q13" s="8"/>
      <c r="S13" s="102">
        <v>10</v>
      </c>
      <c r="T13" s="299" t="str">
        <f t="shared" si="4"/>
        <v>Martin Petroci</v>
      </c>
      <c r="U13" s="300"/>
      <c r="V13" s="103" t="str">
        <f t="shared" si="5"/>
        <v>Košice Cassovia</v>
      </c>
      <c r="W13" s="104"/>
      <c r="X13" s="104"/>
      <c r="Y13" s="105"/>
      <c r="Z13" s="8"/>
      <c r="AB13" s="102">
        <v>10</v>
      </c>
      <c r="AC13" s="299" t="str">
        <f t="shared" si="6"/>
        <v>Erik Starec</v>
      </c>
      <c r="AD13" s="300"/>
      <c r="AE13" s="103" t="str">
        <f t="shared" si="7"/>
        <v>Košice Sensas - Feedercentrum</v>
      </c>
      <c r="AF13" s="104"/>
      <c r="AG13" s="104"/>
      <c r="AH13" s="105"/>
    </row>
    <row r="14" spans="1:34" ht="31.5" customHeight="1" x14ac:dyDescent="0.3">
      <c r="A14" s="102">
        <v>11</v>
      </c>
      <c r="B14" s="299" t="str">
        <f t="shared" si="0"/>
        <v>Marek Gergeľ</v>
      </c>
      <c r="C14" s="300"/>
      <c r="D14" s="103" t="str">
        <f t="shared" si="1"/>
        <v>Bratislava 1 AWAS</v>
      </c>
      <c r="E14" s="104"/>
      <c r="F14" s="104"/>
      <c r="G14" s="105"/>
      <c r="H14" s="8"/>
      <c r="J14" s="102">
        <v>11</v>
      </c>
      <c r="K14" s="299" t="str">
        <f t="shared" si="2"/>
        <v>Patrik Molnár</v>
      </c>
      <c r="L14" s="300"/>
      <c r="M14" s="103" t="str">
        <f t="shared" si="3"/>
        <v>Košice Cassovia</v>
      </c>
      <c r="N14" s="104"/>
      <c r="O14" s="104"/>
      <c r="P14" s="105"/>
      <c r="Q14" s="8"/>
      <c r="S14" s="102">
        <v>11</v>
      </c>
      <c r="T14" s="299" t="str">
        <f t="shared" si="4"/>
        <v>Jaroslav Bednár</v>
      </c>
      <c r="U14" s="300"/>
      <c r="V14" s="103" t="str">
        <f t="shared" si="5"/>
        <v>Považská Bystrica Browning</v>
      </c>
      <c r="W14" s="104"/>
      <c r="X14" s="104"/>
      <c r="Y14" s="105"/>
      <c r="Z14" s="8"/>
      <c r="AB14" s="102">
        <v>11</v>
      </c>
      <c r="AC14" s="299" t="str">
        <f t="shared" si="6"/>
        <v>Miloš Galgóci ml</v>
      </c>
      <c r="AD14" s="300"/>
      <c r="AE14" s="103" t="str">
        <f t="shared" si="7"/>
        <v>Sereď</v>
      </c>
      <c r="AF14" s="104"/>
      <c r="AG14" s="104"/>
      <c r="AH14" s="105"/>
    </row>
    <row r="15" spans="1:34" ht="31.5" customHeight="1" x14ac:dyDescent="0.3">
      <c r="A15" s="102">
        <v>12</v>
      </c>
      <c r="B15" s="299" t="str">
        <f t="shared" si="0"/>
        <v>Tomáš Szabo</v>
      </c>
      <c r="C15" s="300"/>
      <c r="D15" s="103" t="str">
        <f t="shared" si="1"/>
        <v>Galanta Sensas</v>
      </c>
      <c r="E15" s="104"/>
      <c r="F15" s="104"/>
      <c r="G15" s="105"/>
      <c r="H15" s="8"/>
      <c r="J15" s="102">
        <v>12</v>
      </c>
      <c r="K15" s="299" t="str">
        <f t="shared" si="2"/>
        <v>Pavol Madro</v>
      </c>
      <c r="L15" s="300"/>
      <c r="M15" s="103" t="str">
        <f t="shared" si="3"/>
        <v>Bratislava 1 AWAS</v>
      </c>
      <c r="N15" s="104"/>
      <c r="O15" s="104"/>
      <c r="P15" s="105"/>
      <c r="Q15" s="8"/>
      <c r="S15" s="102">
        <v>12</v>
      </c>
      <c r="T15" s="299" t="str">
        <f t="shared" si="4"/>
        <v>Róbet Feču</v>
      </c>
      <c r="U15" s="300"/>
      <c r="V15" s="103" t="str">
        <f t="shared" si="5"/>
        <v>Košice AZ Rybár-Browning</v>
      </c>
      <c r="W15" s="104"/>
      <c r="X15" s="104"/>
      <c r="Y15" s="105"/>
      <c r="Z15" s="8"/>
      <c r="AB15" s="102">
        <v>12</v>
      </c>
      <c r="AC15" s="299" t="str">
        <f t="shared" si="6"/>
        <v>Bálint Foró</v>
      </c>
      <c r="AD15" s="300"/>
      <c r="AE15" s="103" t="str">
        <f t="shared" si="7"/>
        <v>Galanta Sensas</v>
      </c>
      <c r="AF15" s="104"/>
      <c r="AG15" s="104"/>
      <c r="AH15" s="105"/>
    </row>
    <row r="16" spans="1:34" ht="31.5" customHeight="1" x14ac:dyDescent="0.3">
      <c r="A16" s="102">
        <v>13</v>
      </c>
      <c r="B16" s="299" t="str">
        <f t="shared" si="0"/>
        <v>Peter Bakič</v>
      </c>
      <c r="C16" s="300"/>
      <c r="D16" s="103" t="str">
        <f t="shared" si="1"/>
        <v>Košice Sensas - Feedercentrum</v>
      </c>
      <c r="E16" s="104"/>
      <c r="F16" s="104"/>
      <c r="G16" s="105"/>
      <c r="H16" s="8"/>
      <c r="J16" s="102">
        <v>13</v>
      </c>
      <c r="K16" s="299" t="str">
        <f t="shared" si="2"/>
        <v>Branislav Kriška</v>
      </c>
      <c r="L16" s="300"/>
      <c r="M16" s="103" t="str">
        <f t="shared" si="3"/>
        <v>Hlohovec Browning</v>
      </c>
      <c r="N16" s="104"/>
      <c r="O16" s="104"/>
      <c r="P16" s="105"/>
      <c r="Q16" s="8"/>
      <c r="S16" s="102">
        <v>13</v>
      </c>
      <c r="T16" s="299" t="str">
        <f t="shared" si="4"/>
        <v>David Kopinec</v>
      </c>
      <c r="U16" s="300"/>
      <c r="V16" s="103" t="str">
        <f t="shared" si="5"/>
        <v>Hlohovec Browning</v>
      </c>
      <c r="W16" s="104"/>
      <c r="X16" s="104"/>
      <c r="Y16" s="105"/>
      <c r="Z16" s="8"/>
      <c r="AB16" s="102">
        <v>13</v>
      </c>
      <c r="AC16" s="299" t="str">
        <f t="shared" si="6"/>
        <v>Štefan Jusinko</v>
      </c>
      <c r="AD16" s="300"/>
      <c r="AE16" s="103" t="str">
        <f t="shared" si="7"/>
        <v>Košice Cassovia</v>
      </c>
      <c r="AF16" s="104"/>
      <c r="AG16" s="104"/>
      <c r="AH16" s="105"/>
    </row>
    <row r="17" spans="1:34" ht="31.5" customHeight="1" x14ac:dyDescent="0.3">
      <c r="A17" s="102">
        <v>14</v>
      </c>
      <c r="B17" s="299" t="str">
        <f t="shared" si="0"/>
        <v>Milan Zelenák</v>
      </c>
      <c r="C17" s="300"/>
      <c r="D17" s="103" t="str">
        <f t="shared" si="1"/>
        <v>Považská Bystrica Browning</v>
      </c>
      <c r="E17" s="108"/>
      <c r="F17" s="108"/>
      <c r="G17" s="109"/>
      <c r="H17" s="8"/>
      <c r="J17" s="102">
        <v>14</v>
      </c>
      <c r="K17" s="299" t="str">
        <f t="shared" si="2"/>
        <v>Peter Bendík</v>
      </c>
      <c r="L17" s="300"/>
      <c r="M17" s="103" t="str">
        <f t="shared" si="3"/>
        <v>Jednotlivci II</v>
      </c>
      <c r="N17" s="108"/>
      <c r="O17" s="108"/>
      <c r="P17" s="109"/>
      <c r="Q17" s="8"/>
      <c r="S17" s="102">
        <v>14</v>
      </c>
      <c r="T17" s="299" t="str">
        <f t="shared" si="4"/>
        <v>Peter Hašuk</v>
      </c>
      <c r="U17" s="300"/>
      <c r="V17" s="103" t="str">
        <f t="shared" si="5"/>
        <v>Sereď</v>
      </c>
      <c r="W17" s="108"/>
      <c r="X17" s="108"/>
      <c r="Y17" s="109"/>
      <c r="Z17" s="8"/>
      <c r="AB17" s="102">
        <v>14</v>
      </c>
      <c r="AC17" s="299" t="str">
        <f t="shared" si="6"/>
        <v>Jaroslav Haššo</v>
      </c>
      <c r="AD17" s="300"/>
      <c r="AE17" s="103" t="str">
        <f t="shared" si="7"/>
        <v>Hlohovec Browning</v>
      </c>
      <c r="AF17" s="108"/>
      <c r="AG17" s="108"/>
      <c r="AH17" s="109"/>
    </row>
    <row r="18" spans="1:34" ht="31.5" customHeight="1" x14ac:dyDescent="0.3">
      <c r="A18" s="102">
        <v>15</v>
      </c>
      <c r="B18" s="299" t="e">
        <f t="shared" si="0"/>
        <v>#N/A</v>
      </c>
      <c r="C18" s="300"/>
      <c r="D18" s="103" t="e">
        <f t="shared" si="1"/>
        <v>#N/A</v>
      </c>
      <c r="E18" s="104"/>
      <c r="F18" s="104"/>
      <c r="G18" s="105"/>
      <c r="H18" s="8"/>
      <c r="J18" s="102">
        <v>15</v>
      </c>
      <c r="K18" s="299" t="e">
        <f t="shared" si="2"/>
        <v>#N/A</v>
      </c>
      <c r="L18" s="300"/>
      <c r="M18" s="103" t="e">
        <f t="shared" si="3"/>
        <v>#N/A</v>
      </c>
      <c r="N18" s="104"/>
      <c r="O18" s="104"/>
      <c r="P18" s="105"/>
      <c r="Q18" s="8"/>
      <c r="S18" s="102">
        <v>15</v>
      </c>
      <c r="T18" s="299" t="e">
        <f t="shared" si="4"/>
        <v>#N/A</v>
      </c>
      <c r="U18" s="300"/>
      <c r="V18" s="103" t="e">
        <f t="shared" si="5"/>
        <v>#N/A</v>
      </c>
      <c r="W18" s="104"/>
      <c r="X18" s="104"/>
      <c r="Y18" s="105"/>
      <c r="Z18" s="8"/>
      <c r="AB18" s="102">
        <v>15</v>
      </c>
      <c r="AC18" s="299" t="str">
        <f t="shared" si="6"/>
        <v>Dominik Gaža</v>
      </c>
      <c r="AD18" s="300"/>
      <c r="AE18" s="103" t="str">
        <f t="shared" si="7"/>
        <v>Galanta Masterfish</v>
      </c>
      <c r="AF18" s="104"/>
      <c r="AG18" s="104"/>
      <c r="AH18" s="105"/>
    </row>
    <row r="19" spans="1:34" ht="31.5" customHeight="1" x14ac:dyDescent="0.3">
      <c r="A19" s="102">
        <v>16</v>
      </c>
      <c r="B19" s="299"/>
      <c r="C19" s="300"/>
      <c r="D19" s="107"/>
      <c r="E19" s="104"/>
      <c r="F19" s="104"/>
      <c r="G19" s="105"/>
      <c r="H19" s="8"/>
      <c r="J19" s="102">
        <v>16</v>
      </c>
      <c r="K19" s="299"/>
      <c r="L19" s="300"/>
      <c r="M19" s="107"/>
      <c r="N19" s="104"/>
      <c r="O19" s="104"/>
      <c r="P19" s="105"/>
      <c r="Q19" s="8"/>
      <c r="S19" s="102">
        <v>16</v>
      </c>
      <c r="T19" s="299"/>
      <c r="U19" s="300"/>
      <c r="V19" s="107"/>
      <c r="W19" s="104"/>
      <c r="X19" s="104"/>
      <c r="Y19" s="105"/>
      <c r="Z19" s="8"/>
      <c r="AB19" s="102">
        <v>16</v>
      </c>
      <c r="AC19" s="299"/>
      <c r="AD19" s="300"/>
      <c r="AE19" s="107"/>
      <c r="AF19" s="104"/>
      <c r="AG19" s="104"/>
      <c r="AH19" s="105"/>
    </row>
    <row r="20" spans="1:34" ht="31.5" customHeight="1" x14ac:dyDescent="0.3">
      <c r="A20" s="102">
        <v>17</v>
      </c>
      <c r="B20" s="299"/>
      <c r="C20" s="300"/>
      <c r="D20" s="107"/>
      <c r="E20" s="104"/>
      <c r="F20" s="104"/>
      <c r="G20" s="105"/>
      <c r="H20" s="8"/>
      <c r="J20" s="102">
        <v>17</v>
      </c>
      <c r="K20" s="299"/>
      <c r="L20" s="300"/>
      <c r="M20" s="107"/>
      <c r="N20" s="104"/>
      <c r="O20" s="104"/>
      <c r="P20" s="105"/>
      <c r="Q20" s="8"/>
      <c r="S20" s="102">
        <v>17</v>
      </c>
      <c r="T20" s="299"/>
      <c r="U20" s="300"/>
      <c r="V20" s="107"/>
      <c r="W20" s="104"/>
      <c r="X20" s="104"/>
      <c r="Y20" s="105"/>
      <c r="Z20" s="8"/>
      <c r="AB20" s="102">
        <v>17</v>
      </c>
      <c r="AC20" s="299"/>
      <c r="AD20" s="300"/>
      <c r="AE20" s="107"/>
      <c r="AF20" s="104"/>
      <c r="AG20" s="104"/>
      <c r="AH20" s="105"/>
    </row>
    <row r="21" spans="1:34" ht="31.5" customHeight="1" x14ac:dyDescent="0.3">
      <c r="A21" s="102">
        <v>18</v>
      </c>
      <c r="B21" s="299"/>
      <c r="C21" s="300"/>
      <c r="D21" s="110"/>
      <c r="E21" s="100"/>
      <c r="F21" s="100"/>
      <c r="G21" s="101"/>
      <c r="H21" s="8"/>
      <c r="J21" s="102">
        <v>18</v>
      </c>
      <c r="K21" s="299"/>
      <c r="L21" s="300"/>
      <c r="M21" s="110"/>
      <c r="N21" s="100"/>
      <c r="O21" s="100"/>
      <c r="P21" s="101"/>
      <c r="Q21" s="8"/>
      <c r="S21" s="102">
        <v>18</v>
      </c>
      <c r="T21" s="299"/>
      <c r="U21" s="300"/>
      <c r="V21" s="110"/>
      <c r="W21" s="100"/>
      <c r="X21" s="100"/>
      <c r="Y21" s="101"/>
      <c r="Z21" s="8"/>
      <c r="AB21" s="102">
        <v>18</v>
      </c>
      <c r="AC21" s="299"/>
      <c r="AD21" s="300"/>
      <c r="AE21" s="110"/>
      <c r="AF21" s="100"/>
      <c r="AG21" s="100"/>
      <c r="AH21" s="101"/>
    </row>
    <row r="22" spans="1:34" ht="31.5" customHeight="1" x14ac:dyDescent="0.3">
      <c r="A22" s="102">
        <v>19</v>
      </c>
      <c r="B22" s="299"/>
      <c r="C22" s="300"/>
      <c r="D22" s="107"/>
      <c r="E22" s="104"/>
      <c r="F22" s="104"/>
      <c r="G22" s="105"/>
      <c r="H22" s="8"/>
      <c r="J22" s="102">
        <v>19</v>
      </c>
      <c r="K22" s="303"/>
      <c r="L22" s="304"/>
      <c r="M22" s="107"/>
      <c r="N22" s="104"/>
      <c r="O22" s="104"/>
      <c r="P22" s="105"/>
      <c r="Q22" s="8"/>
      <c r="S22" s="102">
        <v>19</v>
      </c>
      <c r="T22" s="303"/>
      <c r="U22" s="304"/>
      <c r="V22" s="107"/>
      <c r="W22" s="104"/>
      <c r="X22" s="104"/>
      <c r="Y22" s="105"/>
      <c r="Z22" s="8"/>
      <c r="AB22" s="102">
        <v>19</v>
      </c>
      <c r="AC22" s="303"/>
      <c r="AD22" s="304"/>
      <c r="AE22" s="107"/>
      <c r="AF22" s="104"/>
      <c r="AG22" s="104"/>
      <c r="AH22" s="105"/>
    </row>
    <row r="23" spans="1:34" ht="31.5" customHeight="1" thickBot="1" x14ac:dyDescent="0.35">
      <c r="A23" s="111">
        <v>20</v>
      </c>
      <c r="B23" s="299"/>
      <c r="C23" s="300"/>
      <c r="D23" s="112"/>
      <c r="E23" s="113"/>
      <c r="F23" s="113"/>
      <c r="G23" s="114"/>
      <c r="H23" s="8"/>
      <c r="J23" s="111">
        <v>20</v>
      </c>
      <c r="K23" s="305"/>
      <c r="L23" s="306"/>
      <c r="M23" s="112"/>
      <c r="N23" s="113"/>
      <c r="O23" s="113"/>
      <c r="P23" s="114"/>
      <c r="Q23" s="8"/>
      <c r="S23" s="111">
        <v>20</v>
      </c>
      <c r="T23" s="305"/>
      <c r="U23" s="306"/>
      <c r="V23" s="112"/>
      <c r="W23" s="113"/>
      <c r="X23" s="113"/>
      <c r="Y23" s="114"/>
      <c r="Z23" s="8"/>
      <c r="AB23" s="111">
        <v>20</v>
      </c>
      <c r="AC23" s="305"/>
      <c r="AD23" s="306"/>
      <c r="AE23" s="112"/>
      <c r="AF23" s="113"/>
      <c r="AG23" s="113"/>
      <c r="AH23" s="114"/>
    </row>
    <row r="24" spans="1:34" ht="33.75" customHeight="1" x14ac:dyDescent="0.35">
      <c r="A24" s="301" t="s">
        <v>118</v>
      </c>
      <c r="B24" s="301"/>
      <c r="C24" s="301"/>
      <c r="D24" s="302" t="s">
        <v>119</v>
      </c>
      <c r="E24" s="302"/>
      <c r="F24" s="302"/>
      <c r="J24" s="301" t="s">
        <v>118</v>
      </c>
      <c r="K24" s="301"/>
      <c r="L24" s="301"/>
      <c r="M24" s="302" t="s">
        <v>119</v>
      </c>
      <c r="N24" s="302"/>
      <c r="O24" s="302"/>
      <c r="S24" s="301" t="s">
        <v>118</v>
      </c>
      <c r="T24" s="301"/>
      <c r="U24" s="301"/>
      <c r="V24" s="302" t="s">
        <v>119</v>
      </c>
      <c r="W24" s="302"/>
      <c r="X24" s="302"/>
      <c r="AB24" s="301" t="s">
        <v>118</v>
      </c>
      <c r="AC24" s="301"/>
      <c r="AD24" s="301"/>
      <c r="AE24" s="302" t="s">
        <v>119</v>
      </c>
      <c r="AF24" s="302"/>
      <c r="AG24" s="302"/>
    </row>
    <row r="27" spans="1:34" x14ac:dyDescent="0.2">
      <c r="A27" t="s">
        <v>120</v>
      </c>
      <c r="B27" t="s">
        <v>121</v>
      </c>
      <c r="J27" t="s">
        <v>120</v>
      </c>
      <c r="K27" t="s">
        <v>121</v>
      </c>
      <c r="S27" t="s">
        <v>120</v>
      </c>
      <c r="T27" t="s">
        <v>121</v>
      </c>
      <c r="AB27" t="s">
        <v>120</v>
      </c>
      <c r="AC27" t="s">
        <v>121</v>
      </c>
    </row>
    <row r="28" spans="1:34" x14ac:dyDescent="0.2">
      <c r="A28">
        <f>'12 družstiev Pretek č. 1'!C6</f>
        <v>7</v>
      </c>
      <c r="B28" t="str">
        <f>'12 družstiev Pretek č. 1'!C5</f>
        <v>Dalibor Amrich</v>
      </c>
      <c r="C28" t="str">
        <f>'12 družstiev Pretek č. 1'!$B$5</f>
        <v>Košice AZ Rybár-Browning</v>
      </c>
      <c r="D28">
        <v>1</v>
      </c>
      <c r="E28" t="str">
        <f>VLOOKUP($D28,$A$28:$B$42,COLUMN($B$28:$B$42),0)</f>
        <v>Milan Melichár</v>
      </c>
      <c r="F28" t="str">
        <f>VLOOKUP($D28,$A$28:$C$42,COLUMN($C$28:$C$42),0)</f>
        <v>Bratislava 2 Trabucco</v>
      </c>
      <c r="J28">
        <f>'12 družstiev Pretek č. 1'!F6</f>
        <v>5</v>
      </c>
      <c r="K28" t="str">
        <f>'12 družstiev Pretek č. 1'!F5</f>
        <v>Ján Slašťan</v>
      </c>
      <c r="L28" t="str">
        <f>'12 družstiev Pretek č. 1'!$B$5</f>
        <v>Košice AZ Rybár-Browning</v>
      </c>
      <c r="M28">
        <v>1</v>
      </c>
      <c r="N28" t="str">
        <f>VLOOKUP($M28,$J$28:$K$42,COLUMN($B$28:$B$42),0)</f>
        <v>Milan Gažo</v>
      </c>
      <c r="O28" t="str">
        <f>VLOOKUP($M28,$J$28:$L$42,COLUMN($C$28:$C$42),0)</f>
        <v>Galanta Sensas</v>
      </c>
      <c r="S28">
        <f>'12 družstiev Pretek č. 1'!I6</f>
        <v>12</v>
      </c>
      <c r="T28" t="str">
        <f>'12 družstiev Pretek č. 1'!I5</f>
        <v>Róbet Feču</v>
      </c>
      <c r="U28" t="str">
        <f>'12 družstiev Pretek č. 1'!$B$5</f>
        <v>Košice AZ Rybár-Browning</v>
      </c>
      <c r="V28">
        <v>1</v>
      </c>
      <c r="W28" t="str">
        <f>VLOOKUP($V28,$S$28:$T$42,COLUMN($B$28:$B$42),0)</f>
        <v>Peter Poročák</v>
      </c>
      <c r="X28" t="str">
        <f>VLOOKUP($V28,$S$28:$U$42,COLUMN($C$28:$C$42),0)</f>
        <v>Jednotlivci I</v>
      </c>
      <c r="AB28">
        <f>'12 družstiev Pretek č. 1'!L6</f>
        <v>4</v>
      </c>
      <c r="AC28" t="str">
        <f>'12 družstiev Pretek č. 1'!L5</f>
        <v>Filip Konkoľ</v>
      </c>
      <c r="AD28" t="str">
        <f>'12 družstiev Pretek č. 1'!$B$5</f>
        <v>Košice AZ Rybár-Browning</v>
      </c>
      <c r="AE28">
        <v>1</v>
      </c>
      <c r="AF28" t="str">
        <f>VLOOKUP($AE28,$AB$28:$AC$42,COLUMN($B$28:$B$42),0)</f>
        <v>Gejza Deszkas</v>
      </c>
      <c r="AG28" t="str">
        <f>VLOOKUP($AE28,$AB$28:$AD$42,COLUMN($C$28:$C$42),0)</f>
        <v>Bratislava 2 Trabucco</v>
      </c>
    </row>
    <row r="29" spans="1:34" x14ac:dyDescent="0.2">
      <c r="A29">
        <f>'12 družstiev Pretek č. 1'!C8</f>
        <v>8</v>
      </c>
      <c r="B29" t="str">
        <f>'12 družstiev Pretek č. 1'!C7</f>
        <v>Daniel Thuroczy</v>
      </c>
      <c r="C29" t="str">
        <f>'12 družstiev Pretek č. 1'!$B$7</f>
        <v>Sereď</v>
      </c>
      <c r="D29">
        <v>2</v>
      </c>
      <c r="E29" t="str">
        <f t="shared" ref="E29:E42" si="8">VLOOKUP($D29,$A$28:$B$42,COLUMN($B$28:$B$42),0)</f>
        <v>Peter Palko</v>
      </c>
      <c r="F29" t="str">
        <f t="shared" ref="F29:F42" si="9">VLOOKUP($D29,$A$28:$C$42,COLUMN($C$28:$C$42),0)</f>
        <v>Košice Cassovia</v>
      </c>
      <c r="J29">
        <f>'12 družstiev Pretek č. 1'!F8</f>
        <v>10</v>
      </c>
      <c r="K29" t="str">
        <f>'12 družstiev Pretek č. 1'!F7</f>
        <v>Ľud. Scheibenreif</v>
      </c>
      <c r="L29" t="str">
        <f>'12 družstiev Pretek č. 1'!$B$7</f>
        <v>Sereď</v>
      </c>
      <c r="M29">
        <v>2</v>
      </c>
      <c r="N29" t="str">
        <f t="shared" ref="N29:N42" si="10">VLOOKUP($M29,$J$28:$K$42,COLUMN($B$28:$B$42),0)</f>
        <v>Ján Beniš</v>
      </c>
      <c r="O29" t="str">
        <f t="shared" ref="O29:O42" si="11">VLOOKUP($M29,$J$28:$L$42,COLUMN($C$28:$C$42),0)</f>
        <v>Košice Sensas - Feedercentrum</v>
      </c>
      <c r="S29">
        <f>'12 družstiev Pretek č. 1'!I8</f>
        <v>14</v>
      </c>
      <c r="T29" t="str">
        <f>'12 družstiev Pretek č. 1'!I7</f>
        <v>Peter Hašuk</v>
      </c>
      <c r="U29" t="str">
        <f>'12 družstiev Pretek č. 1'!$B$7</f>
        <v>Sereď</v>
      </c>
      <c r="V29">
        <v>2</v>
      </c>
      <c r="W29" t="str">
        <f t="shared" ref="W29:W41" si="12">VLOOKUP($V29,$S$28:$T$42,COLUMN($B$28:$B$42),0)</f>
        <v>Jozef Vígh st</v>
      </c>
      <c r="X29" t="str">
        <f t="shared" ref="X29:X42" si="13">VLOOKUP($V29,$S$28:$U$42,COLUMN($C$28:$C$42),0)</f>
        <v>Galanta Sensas</v>
      </c>
      <c r="AB29">
        <f>'12 družstiev Pretek č. 1'!L8</f>
        <v>11</v>
      </c>
      <c r="AC29" t="str">
        <f>'12 družstiev Pretek č. 1'!L7</f>
        <v>Miloš Galgóci ml</v>
      </c>
      <c r="AD29" t="str">
        <f>'12 družstiev Pretek č. 1'!$B$7</f>
        <v>Sereď</v>
      </c>
      <c r="AE29">
        <v>2</v>
      </c>
      <c r="AF29" t="str">
        <f t="shared" ref="AF29:AF42" si="14">VLOOKUP($AE29,$AB$28:$AC$42,COLUMN($B$28:$B$42),0)</f>
        <v>Miroslav Kosmeľ</v>
      </c>
      <c r="AG29" t="str">
        <f t="shared" ref="AG29:AG42" si="15">VLOOKUP($AE29,$AB$28:$AD$42,COLUMN($C$28:$C$42),0)</f>
        <v>Dolný Kubín</v>
      </c>
    </row>
    <row r="30" spans="1:34" x14ac:dyDescent="0.2">
      <c r="A30">
        <f>'12 družstiev Pretek č. 1'!C10</f>
        <v>1</v>
      </c>
      <c r="B30" t="str">
        <f>'12 družstiev Pretek č. 1'!C9</f>
        <v>Milan Melichár</v>
      </c>
      <c r="C30" t="str">
        <f>'12 družstiev Pretek č. 1'!$B$9</f>
        <v>Bratislava 2 Trabucco</v>
      </c>
      <c r="D30">
        <v>3</v>
      </c>
      <c r="E30" t="str">
        <f t="shared" si="8"/>
        <v>Miroslav Začko</v>
      </c>
      <c r="F30" t="str">
        <f t="shared" si="9"/>
        <v>Jednotlivci II</v>
      </c>
      <c r="J30">
        <f>'12 družstiev Pretek č. 1'!F10</f>
        <v>3</v>
      </c>
      <c r="K30" t="str">
        <f>'12 družstiev Pretek č. 1'!F9</f>
        <v>Alexander Ponya</v>
      </c>
      <c r="L30" t="str">
        <f>'12 družstiev Pretek č. 1'!$B$9</f>
        <v>Bratislava 2 Trabucco</v>
      </c>
      <c r="M30">
        <v>3</v>
      </c>
      <c r="N30" t="str">
        <f t="shared" si="10"/>
        <v>Alexander Ponya</v>
      </c>
      <c r="O30" t="str">
        <f t="shared" si="11"/>
        <v>Bratislava 2 Trabucco</v>
      </c>
      <c r="S30">
        <f>'12 družstiev Pretek č. 1'!I10</f>
        <v>8</v>
      </c>
      <c r="T30" t="str">
        <f>'12 družstiev Pretek č. 1'!I9</f>
        <v>Pavol Matula</v>
      </c>
      <c r="U30" t="str">
        <f>'12 družstiev Pretek č. 1'!$B$9</f>
        <v>Bratislava 2 Trabucco</v>
      </c>
      <c r="V30">
        <v>3</v>
      </c>
      <c r="W30" t="str">
        <f t="shared" si="12"/>
        <v>Milan Palinkáš</v>
      </c>
      <c r="X30" t="str">
        <f t="shared" si="13"/>
        <v>Jednotlivci II</v>
      </c>
      <c r="AB30">
        <f>'12 družstiev Pretek č. 1'!L10</f>
        <v>1</v>
      </c>
      <c r="AC30" t="str">
        <f>'12 družstiev Pretek č. 1'!L9</f>
        <v>Gejza Deszkas</v>
      </c>
      <c r="AD30" t="str">
        <f>'12 družstiev Pretek č. 1'!$B$9</f>
        <v>Bratislava 2 Trabucco</v>
      </c>
      <c r="AE30">
        <v>3</v>
      </c>
      <c r="AF30" t="str">
        <f t="shared" si="14"/>
        <v>Vladimír Buchan</v>
      </c>
      <c r="AG30" t="str">
        <f t="shared" si="15"/>
        <v>Jednotlivci II</v>
      </c>
    </row>
    <row r="31" spans="1:34" x14ac:dyDescent="0.2">
      <c r="A31">
        <f>'12 družstiev Pretek č. 1'!C12</f>
        <v>6</v>
      </c>
      <c r="B31" t="str">
        <f>'12 družstiev Pretek č. 1'!C11</f>
        <v>Martin Križan</v>
      </c>
      <c r="C31" t="str">
        <f>'12 družstiev Pretek č. 1'!$B$11</f>
        <v>Bratislava 5 FT Abramis</v>
      </c>
      <c r="D31">
        <v>4</v>
      </c>
      <c r="E31" t="str">
        <f t="shared" si="8"/>
        <v>Martin Haššo</v>
      </c>
      <c r="F31" t="str">
        <f t="shared" si="9"/>
        <v>Hlohovec Browning</v>
      </c>
      <c r="J31">
        <f>'12 družstiev Pretek č. 1'!F12</f>
        <v>4</v>
      </c>
      <c r="K31" t="str">
        <f>'12 družstiev Pretek č. 1'!F11</f>
        <v>Pavel Brašeň</v>
      </c>
      <c r="L31" t="str">
        <f>'12 družstiev Pretek č. 1'!$B$11</f>
        <v>Bratislava 5 FT Abramis</v>
      </c>
      <c r="M31">
        <v>4</v>
      </c>
      <c r="N31" t="str">
        <f t="shared" si="10"/>
        <v>Pavel Brašeň</v>
      </c>
      <c r="O31" t="str">
        <f t="shared" si="11"/>
        <v>Bratislava 5 FT Abramis</v>
      </c>
      <c r="S31">
        <f>'12 družstiev Pretek č. 1'!I12</f>
        <v>7</v>
      </c>
      <c r="T31" t="str">
        <f>'12 družstiev Pretek č. 1'!I11</f>
        <v>Ľudovít Tamáš</v>
      </c>
      <c r="U31" t="str">
        <f>'12 družstiev Pretek č. 1'!$B$11</f>
        <v>Bratislava 5 FT Abramis</v>
      </c>
      <c r="V31">
        <v>4</v>
      </c>
      <c r="W31" t="str">
        <f t="shared" si="12"/>
        <v>Denis Rovenský</v>
      </c>
      <c r="X31" t="str">
        <f t="shared" si="13"/>
        <v>Galanta Masterfish</v>
      </c>
      <c r="AB31">
        <f>'12 družstiev Pretek č. 1'!L12</f>
        <v>9</v>
      </c>
      <c r="AC31" t="str">
        <f>'12 družstiev Pretek č. 1'!L11</f>
        <v>Ivan Perbecký</v>
      </c>
      <c r="AD31" t="str">
        <f>'12 družstiev Pretek č. 1'!$B$11</f>
        <v>Bratislava 5 FT Abramis</v>
      </c>
      <c r="AE31">
        <v>4</v>
      </c>
      <c r="AF31" t="str">
        <f t="shared" si="14"/>
        <v>Filip Konkoľ</v>
      </c>
      <c r="AG31" t="str">
        <f t="shared" si="15"/>
        <v>Košice AZ Rybár-Browning</v>
      </c>
    </row>
    <row r="32" spans="1:34" x14ac:dyDescent="0.2">
      <c r="A32">
        <f>'12 družstiev Pretek č. 1'!C14</f>
        <v>13</v>
      </c>
      <c r="B32" t="str">
        <f>'12 družstiev Pretek č. 1'!C13</f>
        <v>Peter Bakič</v>
      </c>
      <c r="C32" t="str">
        <f>'12 družstiev Pretek č. 1'!$B$13</f>
        <v>Košice Sensas - Feedercentrum</v>
      </c>
      <c r="D32">
        <v>5</v>
      </c>
      <c r="E32" t="str">
        <f t="shared" si="8"/>
        <v>Norbert Németh</v>
      </c>
      <c r="F32" t="str">
        <f t="shared" si="9"/>
        <v>Galanta Masterfish</v>
      </c>
      <c r="J32">
        <f>'12 družstiev Pretek č. 1'!F14</f>
        <v>2</v>
      </c>
      <c r="K32" t="str">
        <f>'12 družstiev Pretek č. 1'!F13</f>
        <v>Ján Beniš</v>
      </c>
      <c r="L32" t="str">
        <f>'12 družstiev Pretek č. 1'!$B$13</f>
        <v>Košice Sensas - Feedercentrum</v>
      </c>
      <c r="M32">
        <v>5</v>
      </c>
      <c r="N32" t="str">
        <f t="shared" si="10"/>
        <v>Ján Slašťan</v>
      </c>
      <c r="O32" t="str">
        <f t="shared" si="11"/>
        <v>Košice AZ Rybár-Browning</v>
      </c>
      <c r="S32">
        <f>'12 družstiev Pretek č. 1'!I14</f>
        <v>6</v>
      </c>
      <c r="T32" t="str">
        <f>'12 družstiev Pretek č. 1'!I13</f>
        <v>Martin Ninčák</v>
      </c>
      <c r="U32" t="str">
        <f>'12 družstiev Pretek č. 1'!$B$13</f>
        <v>Košice Sensas - Feedercentrum</v>
      </c>
      <c r="V32">
        <v>5</v>
      </c>
      <c r="W32" t="str">
        <f t="shared" si="12"/>
        <v>Jozef Púčik</v>
      </c>
      <c r="X32" t="str">
        <f t="shared" si="13"/>
        <v>Dolný Kubín</v>
      </c>
      <c r="AB32">
        <f>'12 družstiev Pretek č. 1'!L14</f>
        <v>10</v>
      </c>
      <c r="AC32" t="str">
        <f>'12 družstiev Pretek č. 1'!L13</f>
        <v>Erik Starec</v>
      </c>
      <c r="AD32" t="str">
        <f>'12 družstiev Pretek č. 1'!$B$13</f>
        <v>Košice Sensas - Feedercentrum</v>
      </c>
      <c r="AE32">
        <v>5</v>
      </c>
      <c r="AF32" t="str">
        <f t="shared" si="14"/>
        <v>Peter Labát</v>
      </c>
      <c r="AG32" t="str">
        <f t="shared" si="15"/>
        <v>Bratislava 1 AWAS</v>
      </c>
    </row>
    <row r="33" spans="1:33" x14ac:dyDescent="0.2">
      <c r="A33">
        <f>'12 družstiev Pretek č. 1'!C16</f>
        <v>2</v>
      </c>
      <c r="B33" t="str">
        <f>'12 družstiev Pretek č. 1'!C15</f>
        <v>Peter Palko</v>
      </c>
      <c r="C33" t="str">
        <f>'12 družstiev Pretek č. 1'!$B$15</f>
        <v>Košice Cassovia</v>
      </c>
      <c r="D33">
        <v>6</v>
      </c>
      <c r="E33" t="str">
        <f t="shared" si="8"/>
        <v>Martin Križan</v>
      </c>
      <c r="F33" t="str">
        <f t="shared" si="9"/>
        <v>Bratislava 5 FT Abramis</v>
      </c>
      <c r="J33">
        <f>'12 družstiev Pretek č. 1'!F16</f>
        <v>11</v>
      </c>
      <c r="K33" t="str">
        <f>'12 družstiev Pretek č. 1'!F15</f>
        <v>Patrik Molnár</v>
      </c>
      <c r="L33" t="str">
        <f>'12 družstiev Pretek č. 1'!$B$15</f>
        <v>Košice Cassovia</v>
      </c>
      <c r="M33">
        <v>6</v>
      </c>
      <c r="N33" t="str">
        <f t="shared" si="10"/>
        <v>Matej Buchan</v>
      </c>
      <c r="O33" t="str">
        <f t="shared" si="11"/>
        <v>Jednotlivci I</v>
      </c>
      <c r="S33">
        <f>'12 družstiev Pretek č. 1'!I16</f>
        <v>10</v>
      </c>
      <c r="T33" t="str">
        <f>'12 družstiev Pretek č. 1'!I15</f>
        <v>Martin Petroci</v>
      </c>
      <c r="U33" t="str">
        <f>'12 družstiev Pretek č. 1'!$B$15</f>
        <v>Košice Cassovia</v>
      </c>
      <c r="V33">
        <v>6</v>
      </c>
      <c r="W33" t="str">
        <f t="shared" si="12"/>
        <v>Martin Ninčák</v>
      </c>
      <c r="X33" t="str">
        <f t="shared" si="13"/>
        <v>Košice Sensas - Feedercentrum</v>
      </c>
      <c r="AB33">
        <f>'12 družstiev Pretek č. 1'!L16</f>
        <v>13</v>
      </c>
      <c r="AC33" t="str">
        <f>'12 družstiev Pretek č. 1'!L15</f>
        <v>Štefan Jusinko</v>
      </c>
      <c r="AD33" t="str">
        <f>'12 družstiev Pretek č. 1'!$B$15</f>
        <v>Košice Cassovia</v>
      </c>
      <c r="AE33">
        <v>6</v>
      </c>
      <c r="AF33" t="str">
        <f t="shared" si="14"/>
        <v>Vladimír Hojstric</v>
      </c>
      <c r="AG33" t="str">
        <f t="shared" si="15"/>
        <v>Jednotlivci III</v>
      </c>
    </row>
    <row r="34" spans="1:33" x14ac:dyDescent="0.2">
      <c r="A34">
        <f>'12 družstiev Pretek č. 1'!C18</f>
        <v>10</v>
      </c>
      <c r="B34" t="str">
        <f>'12 družstiev Pretek č. 1'!C17</f>
        <v>Peter Meszároš</v>
      </c>
      <c r="C34" t="str">
        <f>'12 družstiev Pretek č. 1'!$B$17</f>
        <v>Dolný Kubín</v>
      </c>
      <c r="D34">
        <v>7</v>
      </c>
      <c r="E34" t="str">
        <f t="shared" si="8"/>
        <v>Dalibor Amrich</v>
      </c>
      <c r="F34" t="str">
        <f t="shared" si="9"/>
        <v>Košice AZ Rybár-Browning</v>
      </c>
      <c r="J34">
        <f>'12 družstiev Pretek č. 1'!F18</f>
        <v>7</v>
      </c>
      <c r="K34" t="str">
        <f>'12 družstiev Pretek č. 1'!F17</f>
        <v>Leonard Vajdulák</v>
      </c>
      <c r="L34" t="str">
        <f>'12 družstiev Pretek č. 1'!$B$17</f>
        <v>Dolný Kubín</v>
      </c>
      <c r="M34">
        <v>7</v>
      </c>
      <c r="N34" t="str">
        <f t="shared" si="10"/>
        <v>Leonard Vajdulák</v>
      </c>
      <c r="O34" t="str">
        <f t="shared" si="11"/>
        <v>Dolný Kubín</v>
      </c>
      <c r="S34">
        <f>'12 družstiev Pretek č. 1'!I18</f>
        <v>5</v>
      </c>
      <c r="T34" t="str">
        <f>'12 družstiev Pretek č. 1'!I17</f>
        <v>Jozef Púčik</v>
      </c>
      <c r="U34" t="str">
        <f>'12 družstiev Pretek č. 1'!$B$17</f>
        <v>Dolný Kubín</v>
      </c>
      <c r="V34">
        <v>7</v>
      </c>
      <c r="W34" t="str">
        <f t="shared" si="12"/>
        <v>Ľudovít Tamáš</v>
      </c>
      <c r="X34" t="str">
        <f t="shared" si="13"/>
        <v>Bratislava 5 FT Abramis</v>
      </c>
      <c r="AB34">
        <f>'12 družstiev Pretek č. 1'!L18</f>
        <v>2</v>
      </c>
      <c r="AC34" t="str">
        <f>'12 družstiev Pretek č. 1'!L17</f>
        <v>Miroslav Kosmeľ</v>
      </c>
      <c r="AD34" t="str">
        <f>'12 družstiev Pretek č. 1'!$B$17</f>
        <v>Dolný Kubín</v>
      </c>
      <c r="AE34">
        <v>7</v>
      </c>
      <c r="AF34" t="str">
        <f t="shared" si="14"/>
        <v>Juraj Krekáč</v>
      </c>
      <c r="AG34" t="str">
        <f t="shared" si="15"/>
        <v>Považská Bystrica Browning</v>
      </c>
    </row>
    <row r="35" spans="1:33" x14ac:dyDescent="0.2">
      <c r="A35">
        <f>'12 družstiev Pretek č. 1'!C20</f>
        <v>11</v>
      </c>
      <c r="B35" t="str">
        <f>'12 družstiev Pretek č. 1'!C19</f>
        <v>Marek Gergeľ</v>
      </c>
      <c r="C35" t="str">
        <f>'12 družstiev Pretek č. 1'!$B$19</f>
        <v>Bratislava 1 AWAS</v>
      </c>
      <c r="D35">
        <v>8</v>
      </c>
      <c r="E35" t="str">
        <f t="shared" si="8"/>
        <v>Daniel Thuroczy</v>
      </c>
      <c r="F35" t="str">
        <f t="shared" si="9"/>
        <v>Sereď</v>
      </c>
      <c r="J35">
        <f>'12 družstiev Pretek č. 1'!F20</f>
        <v>12</v>
      </c>
      <c r="K35" t="str">
        <f>'12 družstiev Pretek č. 1'!F19</f>
        <v>Pavol Madro</v>
      </c>
      <c r="L35" t="str">
        <f>'12 družstiev Pretek č. 1'!$B$19</f>
        <v>Bratislava 1 AWAS</v>
      </c>
      <c r="M35">
        <v>8</v>
      </c>
      <c r="N35" t="str">
        <f t="shared" si="10"/>
        <v>Peter Králik</v>
      </c>
      <c r="O35" t="str">
        <f t="shared" si="11"/>
        <v>Považská Bystrica Browning</v>
      </c>
      <c r="S35">
        <f>'12 družstiev Pretek č. 1'!I20</f>
        <v>9</v>
      </c>
      <c r="T35" t="str">
        <f>'12 družstiev Pretek č. 1'!I19</f>
        <v>Marián Hason</v>
      </c>
      <c r="U35" t="str">
        <f>'12 družstiev Pretek č. 1'!$B$19</f>
        <v>Bratislava 1 AWAS</v>
      </c>
      <c r="V35">
        <v>8</v>
      </c>
      <c r="W35" t="str">
        <f t="shared" si="12"/>
        <v>Pavol Matula</v>
      </c>
      <c r="X35" t="str">
        <f t="shared" si="13"/>
        <v>Bratislava 2 Trabucco</v>
      </c>
      <c r="AB35">
        <f>'12 družstiev Pretek č. 1'!L20</f>
        <v>5</v>
      </c>
      <c r="AC35" t="str">
        <f>'12 družstiev Pretek č. 1'!L19</f>
        <v>Peter Labát</v>
      </c>
      <c r="AD35" t="str">
        <f>'12 družstiev Pretek č. 1'!$B$19</f>
        <v>Bratislava 1 AWAS</v>
      </c>
      <c r="AE35">
        <v>8</v>
      </c>
      <c r="AF35" t="str">
        <f t="shared" si="14"/>
        <v>Igor Psota</v>
      </c>
      <c r="AG35" t="str">
        <f t="shared" si="15"/>
        <v>Jednotlivci I</v>
      </c>
    </row>
    <row r="36" spans="1:33" x14ac:dyDescent="0.2">
      <c r="A36">
        <f>'12 družstiev Pretek č. 1'!C22</f>
        <v>12</v>
      </c>
      <c r="B36" t="str">
        <f>'12 družstiev Pretek č. 1'!C21</f>
        <v>Tomáš Szabo</v>
      </c>
      <c r="C36" t="str">
        <f>'12 družstiev Pretek č. 1'!$B$21</f>
        <v>Galanta Sensas</v>
      </c>
      <c r="D36">
        <v>9</v>
      </c>
      <c r="E36" t="str">
        <f t="shared" si="8"/>
        <v>Marek Slamka</v>
      </c>
      <c r="F36" t="str">
        <f t="shared" si="9"/>
        <v>Jednotlivci I</v>
      </c>
      <c r="J36">
        <f>'12 družstiev Pretek č. 1'!F22</f>
        <v>1</v>
      </c>
      <c r="K36" t="str">
        <f>'12 družstiev Pretek č. 1'!F21</f>
        <v>Milan Gažo</v>
      </c>
      <c r="L36" t="str">
        <f>'12 družstiev Pretek č. 1'!$B$21</f>
        <v>Galanta Sensas</v>
      </c>
      <c r="M36">
        <v>9</v>
      </c>
      <c r="N36" t="str">
        <f t="shared" si="10"/>
        <v>Andrej Kasan</v>
      </c>
      <c r="O36" t="str">
        <f t="shared" si="11"/>
        <v>Galanta Masterfish</v>
      </c>
      <c r="S36">
        <f>'12 družstiev Pretek č. 1'!I22</f>
        <v>2</v>
      </c>
      <c r="T36" t="str">
        <f>'12 družstiev Pretek č. 1'!I21</f>
        <v>Jozef Vígh st</v>
      </c>
      <c r="U36" t="str">
        <f>'12 družstiev Pretek č. 1'!$B$21</f>
        <v>Galanta Sensas</v>
      </c>
      <c r="V36">
        <v>9</v>
      </c>
      <c r="W36" t="str">
        <f t="shared" si="12"/>
        <v>Marián Hason</v>
      </c>
      <c r="X36" t="str">
        <f t="shared" si="13"/>
        <v>Bratislava 1 AWAS</v>
      </c>
      <c r="AB36">
        <f>'12 družstiev Pretek č. 1'!L22</f>
        <v>12</v>
      </c>
      <c r="AC36" t="str">
        <f>'12 družstiev Pretek č. 1'!L21</f>
        <v>Bálint Foró</v>
      </c>
      <c r="AD36" t="str">
        <f>'12 družstiev Pretek č. 1'!$B$21</f>
        <v>Galanta Sensas</v>
      </c>
      <c r="AE36">
        <v>9</v>
      </c>
      <c r="AF36" t="str">
        <f t="shared" si="14"/>
        <v>Ivan Perbecký</v>
      </c>
      <c r="AG36" t="str">
        <f t="shared" si="15"/>
        <v>Bratislava 5 FT Abramis</v>
      </c>
    </row>
    <row r="37" spans="1:33" x14ac:dyDescent="0.2">
      <c r="A37">
        <f>'12 družstiev Pretek č. 1'!C24</f>
        <v>14</v>
      </c>
      <c r="B37" t="str">
        <f>'12 družstiev Pretek č. 1'!C23</f>
        <v>Milan Zelenák</v>
      </c>
      <c r="C37" t="str">
        <f>'12 družstiev Pretek č. 1'!$B$23</f>
        <v>Považská Bystrica Browning</v>
      </c>
      <c r="D37">
        <v>10</v>
      </c>
      <c r="E37" t="str">
        <f t="shared" si="8"/>
        <v>Peter Meszároš</v>
      </c>
      <c r="F37" t="str">
        <f t="shared" si="9"/>
        <v>Dolný Kubín</v>
      </c>
      <c r="J37">
        <f>'12 družstiev Pretek č. 1'!F24</f>
        <v>8</v>
      </c>
      <c r="K37" t="str">
        <f>'12 družstiev Pretek č. 1'!F23</f>
        <v>Peter Králik</v>
      </c>
      <c r="L37" t="str">
        <f>'12 družstiev Pretek č. 1'!$B$23</f>
        <v>Považská Bystrica Browning</v>
      </c>
      <c r="M37">
        <v>10</v>
      </c>
      <c r="N37" t="str">
        <f t="shared" si="10"/>
        <v>Ľud. Scheibenreif</v>
      </c>
      <c r="O37" t="str">
        <f t="shared" si="11"/>
        <v>Sereď</v>
      </c>
      <c r="S37">
        <f>'12 družstiev Pretek č. 1'!I24</f>
        <v>11</v>
      </c>
      <c r="T37" t="str">
        <f>'12 družstiev Pretek č. 1'!I23</f>
        <v>Jaroslav Bednár</v>
      </c>
      <c r="U37" t="str">
        <f>'12 družstiev Pretek č. 1'!$B$23</f>
        <v>Považská Bystrica Browning</v>
      </c>
      <c r="V37">
        <v>10</v>
      </c>
      <c r="W37" t="str">
        <f t="shared" si="12"/>
        <v>Martin Petroci</v>
      </c>
      <c r="X37" t="str">
        <f t="shared" si="13"/>
        <v>Košice Cassovia</v>
      </c>
      <c r="AB37">
        <f>'12 družstiev Pretek č. 1'!L24</f>
        <v>7</v>
      </c>
      <c r="AC37" t="str">
        <f>'12 družstiev Pretek č. 1'!L23</f>
        <v>Juraj Krekáč</v>
      </c>
      <c r="AD37" t="str">
        <f>'12 družstiev Pretek č. 1'!$B$23</f>
        <v>Považská Bystrica Browning</v>
      </c>
      <c r="AE37">
        <v>10</v>
      </c>
      <c r="AF37" t="str">
        <f t="shared" si="14"/>
        <v>Erik Starec</v>
      </c>
      <c r="AG37" t="str">
        <f t="shared" si="15"/>
        <v>Košice Sensas - Feedercentrum</v>
      </c>
    </row>
    <row r="38" spans="1:33" x14ac:dyDescent="0.2">
      <c r="A38">
        <f>'12 družstiev Pretek č. 1'!C26</f>
        <v>4</v>
      </c>
      <c r="B38" t="str">
        <f>'12 družstiev Pretek č. 1'!C25</f>
        <v>Martin Haššo</v>
      </c>
      <c r="C38" t="str">
        <f>'12 družstiev Pretek č. 1'!$B$25</f>
        <v>Hlohovec Browning</v>
      </c>
      <c r="D38">
        <v>11</v>
      </c>
      <c r="E38" t="str">
        <f t="shared" si="8"/>
        <v>Marek Gergeľ</v>
      </c>
      <c r="F38" t="str">
        <f t="shared" si="9"/>
        <v>Bratislava 1 AWAS</v>
      </c>
      <c r="J38">
        <f>'12 družstiev Pretek č. 1'!F26</f>
        <v>13</v>
      </c>
      <c r="K38" t="str">
        <f>'12 družstiev Pretek č. 1'!F25</f>
        <v>Branislav Kriška</v>
      </c>
      <c r="L38" t="str">
        <f>'12 družstiev Pretek č. 1'!$B$25</f>
        <v>Hlohovec Browning</v>
      </c>
      <c r="M38">
        <v>11</v>
      </c>
      <c r="N38" t="str">
        <f t="shared" si="10"/>
        <v>Patrik Molnár</v>
      </c>
      <c r="O38" t="str">
        <f t="shared" si="11"/>
        <v>Košice Cassovia</v>
      </c>
      <c r="S38">
        <f>'12 družstiev Pretek č. 1'!I26</f>
        <v>13</v>
      </c>
      <c r="T38" t="str">
        <f>'12 družstiev Pretek č. 1'!I25</f>
        <v>David Kopinec</v>
      </c>
      <c r="U38" t="str">
        <f>'12 družstiev Pretek č. 1'!$B$25</f>
        <v>Hlohovec Browning</v>
      </c>
      <c r="V38">
        <v>11</v>
      </c>
      <c r="W38" t="str">
        <f t="shared" si="12"/>
        <v>Jaroslav Bednár</v>
      </c>
      <c r="X38" t="str">
        <f t="shared" si="13"/>
        <v>Považská Bystrica Browning</v>
      </c>
      <c r="AB38">
        <f>'12 družstiev Pretek č. 1'!L26</f>
        <v>14</v>
      </c>
      <c r="AC38" t="str">
        <f>'12 družstiev Pretek č. 1'!L25</f>
        <v>Jaroslav Haššo</v>
      </c>
      <c r="AD38" t="str">
        <f>'12 družstiev Pretek č. 1'!$B$25</f>
        <v>Hlohovec Browning</v>
      </c>
      <c r="AE38">
        <v>11</v>
      </c>
      <c r="AF38" t="str">
        <f t="shared" si="14"/>
        <v>Miloš Galgóci ml</v>
      </c>
      <c r="AG38" t="str">
        <f t="shared" si="15"/>
        <v>Sereď</v>
      </c>
    </row>
    <row r="39" spans="1:33" x14ac:dyDescent="0.2">
      <c r="A39">
        <f>'12 družstiev Pretek č. 1'!C28</f>
        <v>5</v>
      </c>
      <c r="B39" t="str">
        <f>'12 družstiev Pretek č. 1'!C27</f>
        <v>Norbert Németh</v>
      </c>
      <c r="C39" t="str">
        <f>'12 družstiev Pretek č. 1'!$B$27</f>
        <v>Galanta Masterfish</v>
      </c>
      <c r="D39">
        <v>12</v>
      </c>
      <c r="E39" t="str">
        <f t="shared" si="8"/>
        <v>Tomáš Szabo</v>
      </c>
      <c r="F39" t="str">
        <f t="shared" si="9"/>
        <v>Galanta Sensas</v>
      </c>
      <c r="J39">
        <f>'12 družstiev Pretek č. 1'!F28</f>
        <v>9</v>
      </c>
      <c r="K39" t="str">
        <f>'12 družstiev Pretek č. 1'!F27</f>
        <v>Andrej Kasan</v>
      </c>
      <c r="L39" t="str">
        <f>'12 družstiev Pretek č. 1'!$B$27</f>
        <v>Galanta Masterfish</v>
      </c>
      <c r="M39">
        <v>12</v>
      </c>
      <c r="N39" t="str">
        <f t="shared" si="10"/>
        <v>Pavol Madro</v>
      </c>
      <c r="O39" t="str">
        <f t="shared" si="11"/>
        <v>Bratislava 1 AWAS</v>
      </c>
      <c r="S39">
        <f>'12 družstiev Pretek č. 1'!I28</f>
        <v>4</v>
      </c>
      <c r="T39" t="str">
        <f>'12 družstiev Pretek č. 1'!I27</f>
        <v>Denis Rovenský</v>
      </c>
      <c r="U39" t="str">
        <f>'12 družstiev Pretek č. 1'!$B$27</f>
        <v>Galanta Masterfish</v>
      </c>
      <c r="V39">
        <v>12</v>
      </c>
      <c r="W39" t="str">
        <f t="shared" si="12"/>
        <v>Róbet Feču</v>
      </c>
      <c r="X39" t="str">
        <f t="shared" si="13"/>
        <v>Košice AZ Rybár-Browning</v>
      </c>
      <c r="AB39">
        <f>'12 družstiev Pretek č. 1'!L28</f>
        <v>15</v>
      </c>
      <c r="AC39" t="str">
        <f>'12 družstiev Pretek č. 1'!L27</f>
        <v>Dominik Gaža</v>
      </c>
      <c r="AD39" t="str">
        <f>'12 družstiev Pretek č. 1'!$B$27</f>
        <v>Galanta Masterfish</v>
      </c>
      <c r="AE39">
        <v>12</v>
      </c>
      <c r="AF39" t="str">
        <f t="shared" si="14"/>
        <v>Bálint Foró</v>
      </c>
      <c r="AG39" t="str">
        <f t="shared" si="15"/>
        <v>Galanta Sensas</v>
      </c>
    </row>
    <row r="40" spans="1:33" x14ac:dyDescent="0.2">
      <c r="A40">
        <f>'12 družstiev Pretek č. 1'!C30</f>
        <v>9</v>
      </c>
      <c r="B40" t="str">
        <f>'12 družstiev Pretek č. 1'!C29</f>
        <v>Marek Slamka</v>
      </c>
      <c r="C40" t="str">
        <f>'12 družstiev Pretek č. 1'!$B$29</f>
        <v>Jednotlivci I</v>
      </c>
      <c r="D40">
        <v>13</v>
      </c>
      <c r="E40" t="str">
        <f t="shared" si="8"/>
        <v>Peter Bakič</v>
      </c>
      <c r="F40" t="str">
        <f t="shared" si="9"/>
        <v>Košice Sensas - Feedercentrum</v>
      </c>
      <c r="J40">
        <f>'12 družstiev Pretek č. 1'!F30</f>
        <v>6</v>
      </c>
      <c r="K40" t="str">
        <f>'12 družstiev Pretek č. 1'!F29</f>
        <v>Matej Buchan</v>
      </c>
      <c r="L40" t="str">
        <f>'12 družstiev Pretek č. 1'!$B$29</f>
        <v>Jednotlivci I</v>
      </c>
      <c r="M40">
        <v>13</v>
      </c>
      <c r="N40" t="str">
        <f t="shared" si="10"/>
        <v>Branislav Kriška</v>
      </c>
      <c r="O40" t="str">
        <f t="shared" si="11"/>
        <v>Hlohovec Browning</v>
      </c>
      <c r="S40">
        <f>'12 družstiev Pretek č. 1'!I30</f>
        <v>1</v>
      </c>
      <c r="T40" t="str">
        <f>'12 družstiev Pretek č. 1'!I29</f>
        <v>Peter Poročák</v>
      </c>
      <c r="U40" t="str">
        <f>'12 družstiev Pretek č. 1'!$B$29</f>
        <v>Jednotlivci I</v>
      </c>
      <c r="V40">
        <v>13</v>
      </c>
      <c r="W40" t="str">
        <f t="shared" si="12"/>
        <v>David Kopinec</v>
      </c>
      <c r="X40" t="str">
        <f t="shared" si="13"/>
        <v>Hlohovec Browning</v>
      </c>
      <c r="AB40">
        <f>'12 družstiev Pretek č. 1'!L30</f>
        <v>8</v>
      </c>
      <c r="AC40" t="str">
        <f>'12 družstiev Pretek č. 1'!L29</f>
        <v>Igor Psota</v>
      </c>
      <c r="AD40" t="str">
        <f>'12 družstiev Pretek č. 1'!$B$29</f>
        <v>Jednotlivci I</v>
      </c>
      <c r="AE40">
        <v>13</v>
      </c>
      <c r="AF40" t="str">
        <f t="shared" si="14"/>
        <v>Štefan Jusinko</v>
      </c>
      <c r="AG40" t="str">
        <f t="shared" si="15"/>
        <v>Košice Cassovia</v>
      </c>
    </row>
    <row r="41" spans="1:33" x14ac:dyDescent="0.2">
      <c r="A41">
        <f>'12 družstiev Pretek č. 1'!C32</f>
        <v>3</v>
      </c>
      <c r="B41" t="str">
        <f>'12 družstiev Pretek č. 1'!C31</f>
        <v>Miroslav Začko</v>
      </c>
      <c r="C41" t="str">
        <f>'12 družstiev Pretek č. 1'!$B$31</f>
        <v>Jednotlivci II</v>
      </c>
      <c r="D41">
        <v>14</v>
      </c>
      <c r="E41" t="str">
        <f t="shared" si="8"/>
        <v>Milan Zelenák</v>
      </c>
      <c r="F41" t="str">
        <f t="shared" si="9"/>
        <v>Považská Bystrica Browning</v>
      </c>
      <c r="J41">
        <f>'12 družstiev Pretek č. 1'!F32</f>
        <v>14</v>
      </c>
      <c r="K41" t="str">
        <f>'12 družstiev Pretek č. 1'!F31</f>
        <v>Peter Bendík</v>
      </c>
      <c r="L41" t="str">
        <f>'12 družstiev Pretek č. 1'!$B$31</f>
        <v>Jednotlivci II</v>
      </c>
      <c r="M41">
        <v>14</v>
      </c>
      <c r="N41" t="str">
        <f t="shared" si="10"/>
        <v>Peter Bendík</v>
      </c>
      <c r="O41" t="str">
        <f t="shared" si="11"/>
        <v>Jednotlivci II</v>
      </c>
      <c r="S41">
        <f>'12 družstiev Pretek č. 1'!I32</f>
        <v>3</v>
      </c>
      <c r="T41" t="str">
        <f>'12 družstiev Pretek č. 1'!I31</f>
        <v>Milan Palinkáš</v>
      </c>
      <c r="U41" t="str">
        <f>'12 družstiev Pretek č. 1'!$B$31</f>
        <v>Jednotlivci II</v>
      </c>
      <c r="V41">
        <v>14</v>
      </c>
      <c r="W41" t="str">
        <f t="shared" si="12"/>
        <v>Peter Hašuk</v>
      </c>
      <c r="X41" t="str">
        <f t="shared" si="13"/>
        <v>Sereď</v>
      </c>
      <c r="AB41">
        <f>'12 družstiev Pretek č. 1'!L32</f>
        <v>3</v>
      </c>
      <c r="AC41" t="str">
        <f>'12 družstiev Pretek č. 1'!L31</f>
        <v>Vladimír Buchan</v>
      </c>
      <c r="AD41" t="str">
        <f>'12 družstiev Pretek č. 1'!$B$31</f>
        <v>Jednotlivci II</v>
      </c>
      <c r="AE41">
        <v>14</v>
      </c>
      <c r="AF41" t="str">
        <f t="shared" si="14"/>
        <v>Jaroslav Haššo</v>
      </c>
      <c r="AG41" t="str">
        <f t="shared" si="15"/>
        <v>Hlohovec Browning</v>
      </c>
    </row>
    <row r="42" spans="1:33" x14ac:dyDescent="0.2">
      <c r="A42">
        <f>'12 družstiev Pretek č. 1'!C34</f>
        <v>0</v>
      </c>
      <c r="B42" t="str">
        <f>'12 družstiev Pretek č. 1'!C33</f>
        <v>XX</v>
      </c>
      <c r="C42" t="str">
        <f>'12 družstiev Pretek č. 1'!$B$33</f>
        <v>Jednotlivci III</v>
      </c>
      <c r="D42">
        <v>15</v>
      </c>
      <c r="E42" t="e">
        <f t="shared" si="8"/>
        <v>#N/A</v>
      </c>
      <c r="F42" t="e">
        <f t="shared" si="9"/>
        <v>#N/A</v>
      </c>
      <c r="J42">
        <f>'12 družstiev Pretek č. 1'!F34</f>
        <v>0</v>
      </c>
      <c r="K42" t="str">
        <f>'12 družstiev Pretek č. 1'!F33</f>
        <v>YY</v>
      </c>
      <c r="L42" t="str">
        <f>'12 družstiev Pretek č. 1'!$B$33</f>
        <v>Jednotlivci III</v>
      </c>
      <c r="M42">
        <v>15</v>
      </c>
      <c r="N42" t="e">
        <f t="shared" si="10"/>
        <v>#N/A</v>
      </c>
      <c r="O42" t="e">
        <f t="shared" si="11"/>
        <v>#N/A</v>
      </c>
      <c r="S42">
        <f>'12 družstiev Pretek č. 1'!I34</f>
        <v>0</v>
      </c>
      <c r="T42" t="str">
        <f>'12 družstiev Pretek č. 1'!I33</f>
        <v>ZZ</v>
      </c>
      <c r="U42" t="str">
        <f>'12 družstiev Pretek č. 1'!$B$33</f>
        <v>Jednotlivci III</v>
      </c>
      <c r="V42">
        <v>15</v>
      </c>
      <c r="W42" t="e">
        <f>VLOOKUP($V42,$S$28:$T$42,COLUMN($B$28:$B$42),0)</f>
        <v>#N/A</v>
      </c>
      <c r="X42" t="e">
        <f t="shared" si="13"/>
        <v>#N/A</v>
      </c>
      <c r="AB42">
        <f>'12 družstiev Pretek č. 1'!L34</f>
        <v>6</v>
      </c>
      <c r="AC42" t="str">
        <f>'12 družstiev Pretek č. 1'!L33</f>
        <v>Vladimír Hojstric</v>
      </c>
      <c r="AD42" t="str">
        <f>'12 družstiev Pretek č. 1'!$B$33</f>
        <v>Jednotlivci III</v>
      </c>
      <c r="AE42">
        <v>15</v>
      </c>
      <c r="AF42" t="str">
        <f t="shared" si="14"/>
        <v>Dominik Gaža</v>
      </c>
      <c r="AG42" t="str">
        <f t="shared" si="15"/>
        <v>Galanta Masterfish</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19685039370078741" right="0.19685039370078741" top="0.74803149606299213" bottom="0.74803149606299213" header="0.31496062992125984" footer="0.31496062992125984"/>
  <pageSetup paperSize="9" scale="80" orientation="portrait" r:id="rId1"/>
  <colBreaks count="2" manualBreakCount="2">
    <brk id="8" max="23" man="1"/>
    <brk id="17" max="2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2"/>
  <sheetViews>
    <sheetView zoomScaleNormal="100"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90"/>
      <c r="B1" s="294" t="s">
        <v>146</v>
      </c>
      <c r="C1" s="294"/>
      <c r="D1" s="294"/>
      <c r="E1" s="294"/>
      <c r="F1" s="294"/>
      <c r="G1" s="295"/>
      <c r="H1" s="86"/>
      <c r="J1" s="90"/>
      <c r="K1" s="294" t="s">
        <v>150</v>
      </c>
      <c r="L1" s="294"/>
      <c r="M1" s="294"/>
      <c r="N1" s="294"/>
      <c r="O1" s="294"/>
      <c r="P1" s="295"/>
      <c r="Q1" s="86"/>
      <c r="S1" s="90"/>
      <c r="T1" s="294" t="s">
        <v>149</v>
      </c>
      <c r="U1" s="294"/>
      <c r="V1" s="294"/>
      <c r="W1" s="294"/>
      <c r="X1" s="294"/>
      <c r="Y1" s="295"/>
      <c r="Z1" s="86"/>
      <c r="AB1" s="90"/>
      <c r="AC1" s="294" t="s">
        <v>148</v>
      </c>
      <c r="AD1" s="294"/>
      <c r="AE1" s="294"/>
      <c r="AF1" s="294"/>
      <c r="AG1" s="294"/>
      <c r="AH1" s="295"/>
    </row>
    <row r="2" spans="1:34" ht="45" customHeight="1" thickBot="1" x14ac:dyDescent="0.25">
      <c r="A2" s="91"/>
      <c r="B2" s="296" t="s">
        <v>142</v>
      </c>
      <c r="C2" s="296"/>
      <c r="D2" s="296"/>
      <c r="E2" s="290" t="s">
        <v>147</v>
      </c>
      <c r="F2" s="290"/>
      <c r="G2" s="291"/>
      <c r="H2" s="92"/>
      <c r="J2" s="91"/>
      <c r="K2" s="296" t="s">
        <v>142</v>
      </c>
      <c r="L2" s="296"/>
      <c r="M2" s="296"/>
      <c r="N2" s="290" t="s">
        <v>147</v>
      </c>
      <c r="O2" s="290"/>
      <c r="P2" s="291"/>
      <c r="Q2" s="92"/>
      <c r="S2" s="91"/>
      <c r="T2" s="296" t="s">
        <v>142</v>
      </c>
      <c r="U2" s="296"/>
      <c r="V2" s="296"/>
      <c r="W2" s="290" t="s">
        <v>147</v>
      </c>
      <c r="X2" s="290"/>
      <c r="Y2" s="291"/>
      <c r="Z2" s="92"/>
      <c r="AB2" s="91"/>
      <c r="AC2" s="296" t="s">
        <v>142</v>
      </c>
      <c r="AD2" s="296"/>
      <c r="AE2" s="296"/>
      <c r="AF2" s="290" t="s">
        <v>147</v>
      </c>
      <c r="AG2" s="290"/>
      <c r="AH2" s="291"/>
    </row>
    <row r="3" spans="1:34" ht="24.95" customHeight="1" thickBot="1" x14ac:dyDescent="0.25">
      <c r="A3" s="93" t="s">
        <v>112</v>
      </c>
      <c r="B3" s="292" t="s">
        <v>113</v>
      </c>
      <c r="C3" s="293"/>
      <c r="D3" s="94" t="s">
        <v>114</v>
      </c>
      <c r="E3" s="95" t="s">
        <v>115</v>
      </c>
      <c r="F3" s="95" t="s">
        <v>116</v>
      </c>
      <c r="G3" s="96" t="s">
        <v>117</v>
      </c>
      <c r="H3" s="97"/>
      <c r="J3" s="93" t="s">
        <v>112</v>
      </c>
      <c r="K3" s="292" t="s">
        <v>113</v>
      </c>
      <c r="L3" s="293"/>
      <c r="M3" s="94" t="s">
        <v>114</v>
      </c>
      <c r="N3" s="95" t="s">
        <v>115</v>
      </c>
      <c r="O3" s="95" t="s">
        <v>116</v>
      </c>
      <c r="P3" s="96" t="s">
        <v>117</v>
      </c>
      <c r="Q3" s="97"/>
      <c r="S3" s="93" t="s">
        <v>112</v>
      </c>
      <c r="T3" s="292" t="s">
        <v>113</v>
      </c>
      <c r="U3" s="293"/>
      <c r="V3" s="94" t="s">
        <v>114</v>
      </c>
      <c r="W3" s="95" t="s">
        <v>115</v>
      </c>
      <c r="X3" s="95" t="s">
        <v>116</v>
      </c>
      <c r="Y3" s="96" t="s">
        <v>117</v>
      </c>
      <c r="Z3" s="97"/>
      <c r="AB3" s="93" t="s">
        <v>112</v>
      </c>
      <c r="AC3" s="292" t="s">
        <v>113</v>
      </c>
      <c r="AD3" s="293"/>
      <c r="AE3" s="94" t="s">
        <v>114</v>
      </c>
      <c r="AF3" s="95" t="s">
        <v>115</v>
      </c>
      <c r="AG3" s="95" t="s">
        <v>116</v>
      </c>
      <c r="AH3" s="96" t="s">
        <v>117</v>
      </c>
    </row>
    <row r="4" spans="1:34" ht="31.5" customHeight="1" thickTop="1" x14ac:dyDescent="0.3">
      <c r="A4" s="98">
        <v>1</v>
      </c>
      <c r="B4" s="307" t="str">
        <f t="shared" ref="B4:B15" si="0">E28</f>
        <v>Peter Králik</v>
      </c>
      <c r="C4" s="308"/>
      <c r="D4" s="99" t="str">
        <f t="shared" ref="D4:D18" si="1">F28</f>
        <v>Považská Bystrica Browning</v>
      </c>
      <c r="E4" s="100"/>
      <c r="F4" s="100"/>
      <c r="G4" s="101"/>
      <c r="H4" s="8"/>
      <c r="J4" s="98">
        <v>1</v>
      </c>
      <c r="K4" s="307" t="str">
        <f t="shared" ref="K4:K15" si="2">N28</f>
        <v>Filip Konkoľ</v>
      </c>
      <c r="L4" s="308"/>
      <c r="M4" s="99" t="str">
        <f t="shared" ref="M4:M18" si="3">O28</f>
        <v>Košice AZ Rybár-Browning</v>
      </c>
      <c r="N4" s="100"/>
      <c r="O4" s="100"/>
      <c r="P4" s="101"/>
      <c r="Q4" s="8"/>
      <c r="S4" s="98">
        <v>1</v>
      </c>
      <c r="T4" s="307" t="str">
        <f t="shared" ref="T4:T15" si="4">W28</f>
        <v>Norbert Németh</v>
      </c>
      <c r="U4" s="308"/>
      <c r="V4" s="99" t="str">
        <f t="shared" ref="V4:V18" si="5">X28</f>
        <v>Galanta Masterfish</v>
      </c>
      <c r="W4" s="100"/>
      <c r="X4" s="100"/>
      <c r="Y4" s="101"/>
      <c r="Z4" s="8"/>
      <c r="AB4" s="98">
        <v>1</v>
      </c>
      <c r="AC4" s="307" t="str">
        <f t="shared" ref="AC4:AC15" si="6">AF28</f>
        <v>David Kopinec</v>
      </c>
      <c r="AD4" s="308"/>
      <c r="AE4" s="99" t="str">
        <f t="shared" ref="AE4:AE18" si="7">AG28</f>
        <v>Hlohovec Browning</v>
      </c>
      <c r="AF4" s="100"/>
      <c r="AG4" s="100"/>
      <c r="AH4" s="101"/>
    </row>
    <row r="5" spans="1:34" ht="31.5" customHeight="1" x14ac:dyDescent="0.3">
      <c r="A5" s="102">
        <v>2</v>
      </c>
      <c r="B5" s="309" t="str">
        <f t="shared" si="0"/>
        <v>Dalibor Amrich</v>
      </c>
      <c r="C5" s="310"/>
      <c r="D5" s="103" t="str">
        <f t="shared" si="1"/>
        <v>Košice AZ Rybár-Browning</v>
      </c>
      <c r="E5" s="104"/>
      <c r="F5" s="104"/>
      <c r="G5" s="105"/>
      <c r="H5" s="8"/>
      <c r="J5" s="102">
        <v>2</v>
      </c>
      <c r="K5" s="309" t="str">
        <f t="shared" si="2"/>
        <v>Jaroslav Haššo</v>
      </c>
      <c r="L5" s="310"/>
      <c r="M5" s="103" t="str">
        <f t="shared" si="3"/>
        <v>Hlohovec Browning</v>
      </c>
      <c r="N5" s="104"/>
      <c r="O5" s="104"/>
      <c r="P5" s="105"/>
      <c r="Q5" s="8"/>
      <c r="S5" s="102">
        <v>2</v>
      </c>
      <c r="T5" s="309" t="str">
        <f t="shared" si="4"/>
        <v>Bálint Foró</v>
      </c>
      <c r="U5" s="310"/>
      <c r="V5" s="103" t="str">
        <f t="shared" si="5"/>
        <v>Galanta Sensas</v>
      </c>
      <c r="W5" s="104"/>
      <c r="X5" s="104"/>
      <c r="Y5" s="105"/>
      <c r="Z5" s="8"/>
      <c r="AB5" s="102">
        <v>2</v>
      </c>
      <c r="AC5" s="309" t="str">
        <f t="shared" si="6"/>
        <v>Štefan Jusinko</v>
      </c>
      <c r="AD5" s="310"/>
      <c r="AE5" s="103" t="str">
        <f t="shared" si="7"/>
        <v>Košice Cassovia</v>
      </c>
      <c r="AF5" s="104"/>
      <c r="AG5" s="104"/>
      <c r="AH5" s="105"/>
    </row>
    <row r="6" spans="1:34" ht="31.5" customHeight="1" x14ac:dyDescent="0.3">
      <c r="A6" s="102">
        <v>3</v>
      </c>
      <c r="B6" s="309" t="str">
        <f t="shared" si="0"/>
        <v>Jozef Vígh st</v>
      </c>
      <c r="C6" s="310"/>
      <c r="D6" s="103" t="str">
        <f t="shared" si="1"/>
        <v>Galanta Sensas</v>
      </c>
      <c r="E6" s="104"/>
      <c r="F6" s="104"/>
      <c r="G6" s="105"/>
      <c r="H6" s="8"/>
      <c r="J6" s="102">
        <v>3</v>
      </c>
      <c r="K6" s="309" t="str">
        <f t="shared" si="2"/>
        <v>Miloš Galgóci ml</v>
      </c>
      <c r="L6" s="310"/>
      <c r="M6" s="103" t="str">
        <f t="shared" si="3"/>
        <v>Sereď</v>
      </c>
      <c r="N6" s="104"/>
      <c r="O6" s="104"/>
      <c r="P6" s="105"/>
      <c r="Q6" s="8"/>
      <c r="S6" s="102">
        <v>3</v>
      </c>
      <c r="T6" s="309" t="str">
        <f t="shared" si="4"/>
        <v>Róbet Feču</v>
      </c>
      <c r="U6" s="310"/>
      <c r="V6" s="103" t="str">
        <f t="shared" si="5"/>
        <v>Košice AZ Rybár-Browning</v>
      </c>
      <c r="W6" s="104"/>
      <c r="X6" s="104"/>
      <c r="Y6" s="105"/>
      <c r="Z6" s="8"/>
      <c r="AB6" s="102">
        <v>3</v>
      </c>
      <c r="AC6" s="309" t="str">
        <f t="shared" si="6"/>
        <v>Daniel Thuroczy</v>
      </c>
      <c r="AD6" s="310"/>
      <c r="AE6" s="103" t="str">
        <f t="shared" si="7"/>
        <v>Sereď</v>
      </c>
      <c r="AF6" s="104"/>
      <c r="AG6" s="104"/>
      <c r="AH6" s="105"/>
    </row>
    <row r="7" spans="1:34" ht="31.5" customHeight="1" x14ac:dyDescent="0.3">
      <c r="A7" s="102">
        <v>4</v>
      </c>
      <c r="B7" s="309" t="str">
        <f t="shared" si="0"/>
        <v>Erik Starec</v>
      </c>
      <c r="C7" s="310"/>
      <c r="D7" s="103" t="str">
        <f t="shared" si="1"/>
        <v>Košice Sensas - Feedercentrum</v>
      </c>
      <c r="E7" s="104"/>
      <c r="F7" s="104"/>
      <c r="G7" s="105"/>
      <c r="H7" s="8"/>
      <c r="J7" s="102">
        <v>4</v>
      </c>
      <c r="K7" s="309" t="str">
        <f t="shared" si="2"/>
        <v>Leonard Vajdulák</v>
      </c>
      <c r="L7" s="310"/>
      <c r="M7" s="103" t="str">
        <f t="shared" si="3"/>
        <v>Dolný Kubín</v>
      </c>
      <c r="N7" s="104"/>
      <c r="O7" s="104"/>
      <c r="P7" s="105"/>
      <c r="Q7" s="8"/>
      <c r="S7" s="102">
        <v>4</v>
      </c>
      <c r="T7" s="309" t="str">
        <f t="shared" si="4"/>
        <v>Branislav Kriška</v>
      </c>
      <c r="U7" s="310"/>
      <c r="V7" s="103" t="str">
        <f t="shared" si="5"/>
        <v>Hlohovec Browning</v>
      </c>
      <c r="W7" s="104"/>
      <c r="X7" s="104"/>
      <c r="Y7" s="105"/>
      <c r="Z7" s="8"/>
      <c r="AB7" s="102">
        <v>4</v>
      </c>
      <c r="AC7" s="309" t="str">
        <f t="shared" si="6"/>
        <v>Dominik Gaža</v>
      </c>
      <c r="AD7" s="310"/>
      <c r="AE7" s="103" t="str">
        <f t="shared" si="7"/>
        <v>Galanta Masterfish</v>
      </c>
      <c r="AF7" s="104"/>
      <c r="AG7" s="104"/>
      <c r="AH7" s="105"/>
    </row>
    <row r="8" spans="1:34" ht="31.5" customHeight="1" x14ac:dyDescent="0.3">
      <c r="A8" s="102">
        <v>5</v>
      </c>
      <c r="B8" s="309" t="str">
        <f t="shared" si="0"/>
        <v>Martin Haššo</v>
      </c>
      <c r="C8" s="310"/>
      <c r="D8" s="103" t="str">
        <f t="shared" si="1"/>
        <v>Hlohovec Browning</v>
      </c>
      <c r="E8" s="104"/>
      <c r="F8" s="104"/>
      <c r="G8" s="105"/>
      <c r="H8" s="8"/>
      <c r="J8" s="102">
        <v>5</v>
      </c>
      <c r="K8" s="309" t="str">
        <f t="shared" si="2"/>
        <v>Peter Palko</v>
      </c>
      <c r="L8" s="310"/>
      <c r="M8" s="103" t="str">
        <f t="shared" si="3"/>
        <v>Košice Cassovia</v>
      </c>
      <c r="N8" s="104"/>
      <c r="O8" s="104"/>
      <c r="P8" s="105"/>
      <c r="Q8" s="8"/>
      <c r="S8" s="102">
        <v>5</v>
      </c>
      <c r="T8" s="309" t="str">
        <f t="shared" si="4"/>
        <v>Ivan Perbecký</v>
      </c>
      <c r="U8" s="310"/>
      <c r="V8" s="103" t="str">
        <f t="shared" si="5"/>
        <v>Bratislava 5 FT Abramis</v>
      </c>
      <c r="W8" s="104"/>
      <c r="X8" s="104"/>
      <c r="Y8" s="105"/>
      <c r="Z8" s="8"/>
      <c r="AB8" s="102">
        <v>5</v>
      </c>
      <c r="AC8" s="309" t="str">
        <f t="shared" si="6"/>
        <v>Matej Buchan</v>
      </c>
      <c r="AD8" s="310"/>
      <c r="AE8" s="103" t="str">
        <f t="shared" si="7"/>
        <v>Jednotlivci I</v>
      </c>
      <c r="AF8" s="104"/>
      <c r="AG8" s="104"/>
      <c r="AH8" s="105"/>
    </row>
    <row r="9" spans="1:34" ht="31.5" customHeight="1" x14ac:dyDescent="0.3">
      <c r="A9" s="102">
        <v>6</v>
      </c>
      <c r="B9" s="309" t="str">
        <f t="shared" si="0"/>
        <v>Denis Rovenský</v>
      </c>
      <c r="C9" s="310"/>
      <c r="D9" s="103" t="str">
        <f t="shared" si="1"/>
        <v>Galanta Masterfish</v>
      </c>
      <c r="E9" s="104"/>
      <c r="F9" s="106"/>
      <c r="G9" s="105"/>
      <c r="H9" s="8"/>
      <c r="J9" s="102">
        <v>6</v>
      </c>
      <c r="K9" s="309" t="str">
        <f t="shared" si="2"/>
        <v>Vladimír Buchan</v>
      </c>
      <c r="L9" s="310"/>
      <c r="M9" s="103" t="str">
        <f t="shared" si="3"/>
        <v>Jednotlivci II</v>
      </c>
      <c r="N9" s="104"/>
      <c r="O9" s="106"/>
      <c r="P9" s="105"/>
      <c r="Q9" s="8"/>
      <c r="S9" s="102">
        <v>6</v>
      </c>
      <c r="T9" s="309" t="str">
        <f t="shared" si="4"/>
        <v>Peter Hašuk</v>
      </c>
      <c r="U9" s="310"/>
      <c r="V9" s="103" t="str">
        <f t="shared" si="5"/>
        <v>Sereď</v>
      </c>
      <c r="W9" s="104"/>
      <c r="X9" s="106"/>
      <c r="Y9" s="105"/>
      <c r="Z9" s="8"/>
      <c r="AB9" s="102">
        <v>6</v>
      </c>
      <c r="AC9" s="309" t="str">
        <f t="shared" si="6"/>
        <v>Ľudovít Tamáš</v>
      </c>
      <c r="AD9" s="310"/>
      <c r="AE9" s="103" t="str">
        <f t="shared" si="7"/>
        <v>Bratislava 5 FT Abramis</v>
      </c>
      <c r="AF9" s="104"/>
      <c r="AG9" s="106"/>
      <c r="AH9" s="105"/>
    </row>
    <row r="10" spans="1:34" ht="31.5" customHeight="1" x14ac:dyDescent="0.3">
      <c r="A10" s="102">
        <v>7</v>
      </c>
      <c r="B10" s="309" t="str">
        <f t="shared" si="0"/>
        <v>Igor Psota</v>
      </c>
      <c r="C10" s="310"/>
      <c r="D10" s="103" t="str">
        <f t="shared" si="1"/>
        <v>Jednotlivci I</v>
      </c>
      <c r="E10" s="104"/>
      <c r="F10" s="104"/>
      <c r="G10" s="105"/>
      <c r="H10" s="8"/>
      <c r="J10" s="102">
        <v>7</v>
      </c>
      <c r="K10" s="309" t="str">
        <f t="shared" si="2"/>
        <v>Marek Slamka</v>
      </c>
      <c r="L10" s="310"/>
      <c r="M10" s="103" t="str">
        <f t="shared" si="3"/>
        <v>Jednotlivci I</v>
      </c>
      <c r="N10" s="104"/>
      <c r="O10" s="104"/>
      <c r="P10" s="105"/>
      <c r="Q10" s="8"/>
      <c r="S10" s="102">
        <v>7</v>
      </c>
      <c r="T10" s="309" t="str">
        <f t="shared" si="4"/>
        <v>Pavol Madro</v>
      </c>
      <c r="U10" s="310"/>
      <c r="V10" s="103" t="str">
        <f t="shared" si="5"/>
        <v>Bratislava 1 AWAS</v>
      </c>
      <c r="W10" s="104"/>
      <c r="X10" s="104"/>
      <c r="Y10" s="105"/>
      <c r="Z10" s="8"/>
      <c r="AB10" s="102">
        <v>7</v>
      </c>
      <c r="AC10" s="309" t="str">
        <f t="shared" si="6"/>
        <v>Ján Slašťan</v>
      </c>
      <c r="AD10" s="310"/>
      <c r="AE10" s="103" t="str">
        <f t="shared" si="7"/>
        <v>Košice AZ Rybár-Browning</v>
      </c>
      <c r="AF10" s="104"/>
      <c r="AG10" s="104"/>
      <c r="AH10" s="105"/>
    </row>
    <row r="11" spans="1:34" ht="31.5" customHeight="1" x14ac:dyDescent="0.3">
      <c r="A11" s="102">
        <v>8</v>
      </c>
      <c r="B11" s="309" t="str">
        <f t="shared" si="0"/>
        <v>Martin Križan</v>
      </c>
      <c r="C11" s="310"/>
      <c r="D11" s="103" t="str">
        <f t="shared" si="1"/>
        <v>Bratislava 5 FT Abramis</v>
      </c>
      <c r="E11" s="104"/>
      <c r="F11" s="104"/>
      <c r="G11" s="105"/>
      <c r="H11" s="8"/>
      <c r="J11" s="102">
        <v>8</v>
      </c>
      <c r="K11" s="309" t="str">
        <f t="shared" si="2"/>
        <v>Andrej Kasan</v>
      </c>
      <c r="L11" s="310"/>
      <c r="M11" s="103" t="str">
        <f t="shared" si="3"/>
        <v>Galanta Masterfish</v>
      </c>
      <c r="N11" s="104"/>
      <c r="O11" s="104"/>
      <c r="P11" s="105"/>
      <c r="Q11" s="8"/>
      <c r="S11" s="102">
        <v>8</v>
      </c>
      <c r="T11" s="309" t="str">
        <f t="shared" si="4"/>
        <v>Alexander Ponya</v>
      </c>
      <c r="U11" s="310"/>
      <c r="V11" s="103" t="str">
        <f t="shared" si="5"/>
        <v>Bratislava 2 Trabucco</v>
      </c>
      <c r="W11" s="104"/>
      <c r="X11" s="104"/>
      <c r="Y11" s="105"/>
      <c r="Z11" s="8"/>
      <c r="AB11" s="102">
        <v>8</v>
      </c>
      <c r="AC11" s="309" t="str">
        <f t="shared" si="6"/>
        <v>Vladimír Hojstric</v>
      </c>
      <c r="AD11" s="310"/>
      <c r="AE11" s="103" t="str">
        <f t="shared" si="7"/>
        <v>Jednotlivci III</v>
      </c>
      <c r="AF11" s="104"/>
      <c r="AG11" s="104"/>
      <c r="AH11" s="105"/>
    </row>
    <row r="12" spans="1:34" ht="31.5" customHeight="1" x14ac:dyDescent="0.3">
      <c r="A12" s="102">
        <v>9</v>
      </c>
      <c r="B12" s="309" t="str">
        <f t="shared" si="0"/>
        <v>Pavol Matula</v>
      </c>
      <c r="C12" s="310"/>
      <c r="D12" s="103" t="str">
        <f t="shared" si="1"/>
        <v>Bratislava 2 Trabucco</v>
      </c>
      <c r="E12" s="104"/>
      <c r="F12" s="104"/>
      <c r="G12" s="105"/>
      <c r="H12" s="8"/>
      <c r="J12" s="102">
        <v>9</v>
      </c>
      <c r="K12" s="309" t="str">
        <f t="shared" si="2"/>
        <v>Ján Beniš</v>
      </c>
      <c r="L12" s="310"/>
      <c r="M12" s="103" t="str">
        <f t="shared" si="3"/>
        <v>Košice Sensas - Feedercentrum</v>
      </c>
      <c r="N12" s="104"/>
      <c r="O12" s="104"/>
      <c r="P12" s="105"/>
      <c r="Q12" s="8"/>
      <c r="S12" s="102">
        <v>9</v>
      </c>
      <c r="T12" s="309" t="str">
        <f t="shared" si="4"/>
        <v>Peter Poročák</v>
      </c>
      <c r="U12" s="310"/>
      <c r="V12" s="103" t="str">
        <f t="shared" si="5"/>
        <v>Jednotlivci I</v>
      </c>
      <c r="W12" s="104"/>
      <c r="X12" s="104"/>
      <c r="Y12" s="105"/>
      <c r="Z12" s="8"/>
      <c r="AB12" s="102">
        <v>9</v>
      </c>
      <c r="AC12" s="309" t="str">
        <f t="shared" si="6"/>
        <v>Tomáš Szabo</v>
      </c>
      <c r="AD12" s="310"/>
      <c r="AE12" s="103" t="str">
        <f t="shared" si="7"/>
        <v>Galanta Sensas</v>
      </c>
      <c r="AF12" s="104"/>
      <c r="AG12" s="104"/>
      <c r="AH12" s="105"/>
    </row>
    <row r="13" spans="1:34" ht="31.5" customHeight="1" x14ac:dyDescent="0.3">
      <c r="A13" s="102">
        <v>10</v>
      </c>
      <c r="B13" s="309" t="str">
        <f t="shared" si="0"/>
        <v>Miroslav Začko</v>
      </c>
      <c r="C13" s="310"/>
      <c r="D13" s="103" t="str">
        <f t="shared" si="1"/>
        <v>Jednotlivci II</v>
      </c>
      <c r="E13" s="104"/>
      <c r="F13" s="104"/>
      <c r="G13" s="105"/>
      <c r="H13" s="8"/>
      <c r="J13" s="102">
        <v>10</v>
      </c>
      <c r="K13" s="309" t="str">
        <f t="shared" si="2"/>
        <v>Gejza Deszkas</v>
      </c>
      <c r="L13" s="310"/>
      <c r="M13" s="103" t="str">
        <f t="shared" si="3"/>
        <v>Bratislava 2 Trabucco</v>
      </c>
      <c r="N13" s="104"/>
      <c r="O13" s="104"/>
      <c r="P13" s="105"/>
      <c r="Q13" s="8"/>
      <c r="S13" s="102">
        <v>10</v>
      </c>
      <c r="T13" s="309" t="str">
        <f t="shared" si="4"/>
        <v>Peter Bakič</v>
      </c>
      <c r="U13" s="310"/>
      <c r="V13" s="103" t="str">
        <f t="shared" si="5"/>
        <v>Košice Sensas - Feedercentrum</v>
      </c>
      <c r="W13" s="104"/>
      <c r="X13" s="104"/>
      <c r="Y13" s="105"/>
      <c r="Z13" s="8"/>
      <c r="AB13" s="102">
        <v>10</v>
      </c>
      <c r="AC13" s="309" t="str">
        <f t="shared" si="6"/>
        <v>Juraj Krekáč</v>
      </c>
      <c r="AD13" s="310"/>
      <c r="AE13" s="103" t="str">
        <f t="shared" si="7"/>
        <v>Považská Bystrica Browning</v>
      </c>
      <c r="AF13" s="104"/>
      <c r="AG13" s="104"/>
      <c r="AH13" s="105"/>
    </row>
    <row r="14" spans="1:34" ht="31.5" customHeight="1" x14ac:dyDescent="0.3">
      <c r="A14" s="102">
        <v>11</v>
      </c>
      <c r="B14" s="309" t="str">
        <f t="shared" si="0"/>
        <v>Martin Petroci</v>
      </c>
      <c r="C14" s="310"/>
      <c r="D14" s="103" t="str">
        <f t="shared" si="1"/>
        <v>Košice Cassovia</v>
      </c>
      <c r="E14" s="104"/>
      <c r="F14" s="104"/>
      <c r="G14" s="105"/>
      <c r="H14" s="8"/>
      <c r="J14" s="102">
        <v>11</v>
      </c>
      <c r="K14" s="309" t="str">
        <f t="shared" si="2"/>
        <v>Milan Zelenák</v>
      </c>
      <c r="L14" s="310"/>
      <c r="M14" s="103" t="str">
        <f t="shared" si="3"/>
        <v>Považská Bystrica Browning</v>
      </c>
      <c r="N14" s="104"/>
      <c r="O14" s="104"/>
      <c r="P14" s="105"/>
      <c r="Q14" s="8"/>
      <c r="S14" s="102">
        <v>11</v>
      </c>
      <c r="T14" s="309" t="str">
        <f t="shared" si="4"/>
        <v>Milan Palinkáš</v>
      </c>
      <c r="U14" s="310"/>
      <c r="V14" s="103" t="str">
        <f t="shared" si="5"/>
        <v>Jednotlivci II</v>
      </c>
      <c r="W14" s="104"/>
      <c r="X14" s="104"/>
      <c r="Y14" s="105"/>
      <c r="Z14" s="8"/>
      <c r="AB14" s="102">
        <v>11</v>
      </c>
      <c r="AC14" s="309" t="str">
        <f t="shared" si="6"/>
        <v>Milan Melichár</v>
      </c>
      <c r="AD14" s="310"/>
      <c r="AE14" s="103" t="str">
        <f t="shared" si="7"/>
        <v>Bratislava 2 Trabucco</v>
      </c>
      <c r="AF14" s="104"/>
      <c r="AG14" s="104"/>
      <c r="AH14" s="105"/>
    </row>
    <row r="15" spans="1:34" ht="31.5" customHeight="1" x14ac:dyDescent="0.3">
      <c r="A15" s="102">
        <v>12</v>
      </c>
      <c r="B15" s="309" t="str">
        <f t="shared" si="0"/>
        <v>Ľud. Scheibenreif</v>
      </c>
      <c r="C15" s="310"/>
      <c r="D15" s="103" t="str">
        <f t="shared" si="1"/>
        <v>Sereď</v>
      </c>
      <c r="E15" s="104"/>
      <c r="F15" s="104"/>
      <c r="G15" s="105"/>
      <c r="H15" s="8"/>
      <c r="J15" s="102">
        <v>12</v>
      </c>
      <c r="K15" s="309" t="str">
        <f t="shared" si="2"/>
        <v>Marek Gergeľ</v>
      </c>
      <c r="L15" s="310"/>
      <c r="M15" s="103" t="str">
        <f t="shared" si="3"/>
        <v>Bratislava 1 AWAS</v>
      </c>
      <c r="N15" s="104"/>
      <c r="O15" s="104"/>
      <c r="P15" s="105"/>
      <c r="Q15" s="8"/>
      <c r="S15" s="102">
        <v>12</v>
      </c>
      <c r="T15" s="309" t="str">
        <f t="shared" si="4"/>
        <v>Jozef Púčik</v>
      </c>
      <c r="U15" s="310"/>
      <c r="V15" s="103" t="str">
        <f t="shared" si="5"/>
        <v>Dolný Kubín</v>
      </c>
      <c r="W15" s="104"/>
      <c r="X15" s="104"/>
      <c r="Y15" s="105"/>
      <c r="Z15" s="8"/>
      <c r="AB15" s="102">
        <v>12</v>
      </c>
      <c r="AC15" s="309" t="str">
        <f t="shared" si="6"/>
        <v>Peter Bendík</v>
      </c>
      <c r="AD15" s="310"/>
      <c r="AE15" s="103" t="str">
        <f t="shared" si="7"/>
        <v>Jednotlivci II</v>
      </c>
      <c r="AF15" s="104"/>
      <c r="AG15" s="104"/>
      <c r="AH15" s="105"/>
    </row>
    <row r="16" spans="1:34" ht="31.5" customHeight="1" x14ac:dyDescent="0.3">
      <c r="A16" s="102">
        <v>13</v>
      </c>
      <c r="B16" s="309" t="str">
        <f t="shared" ref="B16:B18" si="8">E40</f>
        <v>Peter Meszároš</v>
      </c>
      <c r="C16" s="310"/>
      <c r="D16" s="103" t="str">
        <f t="shared" si="1"/>
        <v>Dolný Kubín</v>
      </c>
      <c r="E16" s="104"/>
      <c r="F16" s="104"/>
      <c r="G16" s="105"/>
      <c r="H16" s="8"/>
      <c r="J16" s="102">
        <v>13</v>
      </c>
      <c r="K16" s="309" t="str">
        <f t="shared" ref="K16:K18" si="9">N40</f>
        <v>Milan Gažo</v>
      </c>
      <c r="L16" s="310"/>
      <c r="M16" s="103" t="str">
        <f t="shared" si="3"/>
        <v>Galanta Sensas</v>
      </c>
      <c r="N16" s="104"/>
      <c r="O16" s="104"/>
      <c r="P16" s="105"/>
      <c r="Q16" s="8"/>
      <c r="S16" s="102">
        <v>13</v>
      </c>
      <c r="T16" s="309" t="str">
        <f t="shared" ref="T16:T18" si="10">W40</f>
        <v>Patrik Molnár</v>
      </c>
      <c r="U16" s="310"/>
      <c r="V16" s="103" t="str">
        <f t="shared" si="5"/>
        <v>Košice Cassovia</v>
      </c>
      <c r="W16" s="104"/>
      <c r="X16" s="104"/>
      <c r="Y16" s="105"/>
      <c r="Z16" s="8"/>
      <c r="AB16" s="102">
        <v>13</v>
      </c>
      <c r="AC16" s="309" t="str">
        <f t="shared" ref="AC16:AC18" si="11">AF40</f>
        <v>Peter Labát</v>
      </c>
      <c r="AD16" s="310"/>
      <c r="AE16" s="103" t="str">
        <f t="shared" si="7"/>
        <v>Bratislava 1 AWAS</v>
      </c>
      <c r="AF16" s="104"/>
      <c r="AG16" s="104"/>
      <c r="AH16" s="105"/>
    </row>
    <row r="17" spans="1:34" ht="31.5" customHeight="1" x14ac:dyDescent="0.3">
      <c r="A17" s="102">
        <v>14</v>
      </c>
      <c r="B17" s="309" t="str">
        <f t="shared" si="8"/>
        <v>Marián Hason</v>
      </c>
      <c r="C17" s="310"/>
      <c r="D17" s="103" t="str">
        <f t="shared" si="1"/>
        <v>Bratislava 1 AWAS</v>
      </c>
      <c r="E17" s="108"/>
      <c r="F17" s="108"/>
      <c r="G17" s="109"/>
      <c r="H17" s="8"/>
      <c r="J17" s="102">
        <v>14</v>
      </c>
      <c r="K17" s="309" t="str">
        <f t="shared" si="9"/>
        <v>Pavel Brašeň</v>
      </c>
      <c r="L17" s="310"/>
      <c r="M17" s="103" t="str">
        <f t="shared" si="3"/>
        <v>Bratislava 5 FT Abramis</v>
      </c>
      <c r="N17" s="108"/>
      <c r="O17" s="108"/>
      <c r="P17" s="109"/>
      <c r="Q17" s="8"/>
      <c r="S17" s="102">
        <v>14</v>
      </c>
      <c r="T17" s="309" t="str">
        <f t="shared" si="10"/>
        <v>Jaroslav Bednár</v>
      </c>
      <c r="U17" s="310"/>
      <c r="V17" s="103" t="str">
        <f t="shared" si="5"/>
        <v>Považská Bystrica Browning</v>
      </c>
      <c r="W17" s="108"/>
      <c r="X17" s="108"/>
      <c r="Y17" s="109"/>
      <c r="Z17" s="8"/>
      <c r="AB17" s="102">
        <v>14</v>
      </c>
      <c r="AC17" s="309" t="str">
        <f t="shared" si="11"/>
        <v>Martin Ninčák</v>
      </c>
      <c r="AD17" s="310"/>
      <c r="AE17" s="103" t="str">
        <f t="shared" si="7"/>
        <v>Košice Sensas - Feedercentrum</v>
      </c>
      <c r="AF17" s="108"/>
      <c r="AG17" s="108"/>
      <c r="AH17" s="109"/>
    </row>
    <row r="18" spans="1:34" ht="31.5" customHeight="1" x14ac:dyDescent="0.3">
      <c r="A18" s="102">
        <v>15</v>
      </c>
      <c r="B18" s="299" t="e">
        <f t="shared" si="8"/>
        <v>#N/A</v>
      </c>
      <c r="C18" s="300"/>
      <c r="D18" s="103" t="e">
        <f t="shared" si="1"/>
        <v>#N/A</v>
      </c>
      <c r="E18" s="104"/>
      <c r="F18" s="104"/>
      <c r="G18" s="105"/>
      <c r="H18" s="8"/>
      <c r="J18" s="102">
        <v>15</v>
      </c>
      <c r="K18" s="299" t="e">
        <f t="shared" si="9"/>
        <v>#N/A</v>
      </c>
      <c r="L18" s="300"/>
      <c r="M18" s="103" t="e">
        <f t="shared" si="3"/>
        <v>#N/A</v>
      </c>
      <c r="N18" s="104"/>
      <c r="O18" s="104"/>
      <c r="P18" s="105"/>
      <c r="Q18" s="8"/>
      <c r="S18" s="102">
        <v>15</v>
      </c>
      <c r="T18" s="299" t="e">
        <f t="shared" si="10"/>
        <v>#N/A</v>
      </c>
      <c r="U18" s="300"/>
      <c r="V18" s="103" t="e">
        <f t="shared" si="5"/>
        <v>#N/A</v>
      </c>
      <c r="W18" s="104"/>
      <c r="X18" s="104"/>
      <c r="Y18" s="105"/>
      <c r="Z18" s="8"/>
      <c r="AB18" s="102">
        <v>15</v>
      </c>
      <c r="AC18" s="299" t="str">
        <f t="shared" si="11"/>
        <v>Miroslav Kosmeľ</v>
      </c>
      <c r="AD18" s="300"/>
      <c r="AE18" s="103" t="str">
        <f t="shared" si="7"/>
        <v>Dolný Kubín</v>
      </c>
      <c r="AF18" s="104"/>
      <c r="AG18" s="104"/>
      <c r="AH18" s="105"/>
    </row>
    <row r="19" spans="1:34" ht="31.5" customHeight="1" x14ac:dyDescent="0.3">
      <c r="A19" s="102">
        <v>16</v>
      </c>
      <c r="B19" s="299"/>
      <c r="C19" s="300"/>
      <c r="D19" s="107"/>
      <c r="E19" s="104"/>
      <c r="F19" s="104"/>
      <c r="G19" s="105"/>
      <c r="H19" s="8"/>
      <c r="J19" s="102">
        <v>16</v>
      </c>
      <c r="K19" s="299"/>
      <c r="L19" s="300"/>
      <c r="M19" s="107"/>
      <c r="N19" s="104"/>
      <c r="O19" s="104"/>
      <c r="P19" s="105"/>
      <c r="Q19" s="8"/>
      <c r="S19" s="102">
        <v>16</v>
      </c>
      <c r="T19" s="299"/>
      <c r="U19" s="300"/>
      <c r="V19" s="107"/>
      <c r="W19" s="104"/>
      <c r="X19" s="104"/>
      <c r="Y19" s="105"/>
      <c r="Z19" s="8"/>
      <c r="AB19" s="102">
        <v>16</v>
      </c>
      <c r="AC19" s="299"/>
      <c r="AD19" s="300"/>
      <c r="AE19" s="107"/>
      <c r="AF19" s="104"/>
      <c r="AG19" s="104"/>
      <c r="AH19" s="105"/>
    </row>
    <row r="20" spans="1:34" ht="31.5" customHeight="1" x14ac:dyDescent="0.3">
      <c r="A20" s="102">
        <v>17</v>
      </c>
      <c r="B20" s="299"/>
      <c r="C20" s="300"/>
      <c r="D20" s="107"/>
      <c r="E20" s="104"/>
      <c r="F20" s="104"/>
      <c r="G20" s="105"/>
      <c r="H20" s="8"/>
      <c r="J20" s="102">
        <v>17</v>
      </c>
      <c r="K20" s="299"/>
      <c r="L20" s="300"/>
      <c r="M20" s="107"/>
      <c r="N20" s="104"/>
      <c r="O20" s="104"/>
      <c r="P20" s="105"/>
      <c r="Q20" s="8"/>
      <c r="S20" s="102">
        <v>17</v>
      </c>
      <c r="T20" s="299"/>
      <c r="U20" s="300"/>
      <c r="V20" s="107"/>
      <c r="W20" s="104"/>
      <c r="X20" s="104"/>
      <c r="Y20" s="105"/>
      <c r="Z20" s="8"/>
      <c r="AB20" s="102">
        <v>17</v>
      </c>
      <c r="AC20" s="299"/>
      <c r="AD20" s="300"/>
      <c r="AE20" s="107"/>
      <c r="AF20" s="104"/>
      <c r="AG20" s="104"/>
      <c r="AH20" s="105"/>
    </row>
    <row r="21" spans="1:34" ht="31.5" customHeight="1" x14ac:dyDescent="0.3">
      <c r="A21" s="102">
        <v>18</v>
      </c>
      <c r="B21" s="299"/>
      <c r="C21" s="300"/>
      <c r="D21" s="110"/>
      <c r="E21" s="100"/>
      <c r="F21" s="100"/>
      <c r="G21" s="101"/>
      <c r="H21" s="8"/>
      <c r="J21" s="102">
        <v>18</v>
      </c>
      <c r="K21" s="299"/>
      <c r="L21" s="300"/>
      <c r="M21" s="110"/>
      <c r="N21" s="100"/>
      <c r="O21" s="100"/>
      <c r="P21" s="101"/>
      <c r="Q21" s="8"/>
      <c r="S21" s="102">
        <v>18</v>
      </c>
      <c r="T21" s="299"/>
      <c r="U21" s="300"/>
      <c r="V21" s="110"/>
      <c r="W21" s="100"/>
      <c r="X21" s="100"/>
      <c r="Y21" s="101"/>
      <c r="Z21" s="8"/>
      <c r="AB21" s="102">
        <v>18</v>
      </c>
      <c r="AC21" s="299"/>
      <c r="AD21" s="300"/>
      <c r="AE21" s="110"/>
      <c r="AF21" s="100"/>
      <c r="AG21" s="100"/>
      <c r="AH21" s="101"/>
    </row>
    <row r="22" spans="1:34" ht="31.5" customHeight="1" x14ac:dyDescent="0.3">
      <c r="A22" s="102">
        <v>19</v>
      </c>
      <c r="B22" s="299"/>
      <c r="C22" s="300"/>
      <c r="D22" s="107"/>
      <c r="E22" s="104"/>
      <c r="F22" s="104"/>
      <c r="G22" s="105"/>
      <c r="H22" s="8"/>
      <c r="J22" s="102">
        <v>19</v>
      </c>
      <c r="K22" s="303"/>
      <c r="L22" s="304"/>
      <c r="M22" s="107"/>
      <c r="N22" s="104"/>
      <c r="O22" s="104"/>
      <c r="P22" s="105"/>
      <c r="Q22" s="8"/>
      <c r="S22" s="102">
        <v>19</v>
      </c>
      <c r="T22" s="303"/>
      <c r="U22" s="304"/>
      <c r="V22" s="107"/>
      <c r="W22" s="104"/>
      <c r="X22" s="104"/>
      <c r="Y22" s="105"/>
      <c r="Z22" s="8"/>
      <c r="AB22" s="102">
        <v>19</v>
      </c>
      <c r="AC22" s="303"/>
      <c r="AD22" s="304"/>
      <c r="AE22" s="107"/>
      <c r="AF22" s="104"/>
      <c r="AG22" s="104"/>
      <c r="AH22" s="105"/>
    </row>
    <row r="23" spans="1:34" ht="31.5" customHeight="1" thickBot="1" x14ac:dyDescent="0.35">
      <c r="A23" s="111">
        <v>20</v>
      </c>
      <c r="B23" s="299"/>
      <c r="C23" s="300"/>
      <c r="D23" s="112"/>
      <c r="E23" s="113"/>
      <c r="F23" s="113"/>
      <c r="G23" s="114"/>
      <c r="H23" s="8"/>
      <c r="J23" s="111">
        <v>20</v>
      </c>
      <c r="K23" s="305"/>
      <c r="L23" s="306"/>
      <c r="M23" s="112"/>
      <c r="N23" s="113"/>
      <c r="O23" s="113"/>
      <c r="P23" s="114"/>
      <c r="Q23" s="8"/>
      <c r="S23" s="111">
        <v>20</v>
      </c>
      <c r="T23" s="305"/>
      <c r="U23" s="306"/>
      <c r="V23" s="112"/>
      <c r="W23" s="113"/>
      <c r="X23" s="113"/>
      <c r="Y23" s="114"/>
      <c r="Z23" s="8"/>
      <c r="AB23" s="111">
        <v>20</v>
      </c>
      <c r="AC23" s="305"/>
      <c r="AD23" s="306"/>
      <c r="AE23" s="112"/>
      <c r="AF23" s="113"/>
      <c r="AG23" s="113"/>
      <c r="AH23" s="114"/>
    </row>
    <row r="24" spans="1:34" ht="33.75" customHeight="1" x14ac:dyDescent="0.35">
      <c r="A24" s="301" t="s">
        <v>118</v>
      </c>
      <c r="B24" s="301"/>
      <c r="C24" s="301"/>
      <c r="D24" s="302" t="s">
        <v>119</v>
      </c>
      <c r="E24" s="302"/>
      <c r="F24" s="302"/>
      <c r="J24" s="301" t="s">
        <v>118</v>
      </c>
      <c r="K24" s="301"/>
      <c r="L24" s="301"/>
      <c r="M24" s="302" t="s">
        <v>119</v>
      </c>
      <c r="N24" s="302"/>
      <c r="O24" s="302"/>
      <c r="S24" s="301" t="s">
        <v>118</v>
      </c>
      <c r="T24" s="301"/>
      <c r="U24" s="301"/>
      <c r="V24" s="302" t="s">
        <v>119</v>
      </c>
      <c r="W24" s="302"/>
      <c r="X24" s="302"/>
      <c r="AB24" s="301" t="s">
        <v>118</v>
      </c>
      <c r="AC24" s="301"/>
      <c r="AD24" s="301"/>
      <c r="AE24" s="302" t="s">
        <v>119</v>
      </c>
      <c r="AF24" s="302"/>
      <c r="AG24" s="302"/>
    </row>
    <row r="27" spans="1:34" x14ac:dyDescent="0.2">
      <c r="A27" t="s">
        <v>120</v>
      </c>
      <c r="B27" t="s">
        <v>121</v>
      </c>
      <c r="J27" t="s">
        <v>120</v>
      </c>
      <c r="K27" t="s">
        <v>121</v>
      </c>
      <c r="S27" t="s">
        <v>120</v>
      </c>
      <c r="T27" t="s">
        <v>121</v>
      </c>
      <c r="AB27" t="s">
        <v>120</v>
      </c>
      <c r="AC27" t="s">
        <v>121</v>
      </c>
    </row>
    <row r="28" spans="1:34" x14ac:dyDescent="0.2">
      <c r="A28">
        <f>'12 družstiev Pretek č. 2'!C6</f>
        <v>2</v>
      </c>
      <c r="B28" t="str">
        <f>'12 družstiev Pretek č. 2'!C5</f>
        <v>Dalibor Amrich</v>
      </c>
      <c r="C28" t="str">
        <f>'12 družstiev Pretek č. 2'!$B$5</f>
        <v>Košice AZ Rybár-Browning</v>
      </c>
      <c r="D28">
        <v>1</v>
      </c>
      <c r="E28" t="str">
        <f>VLOOKUP($D28,$A$28:$B$42,COLUMN($B$28:$B$42),0)</f>
        <v>Peter Králik</v>
      </c>
      <c r="F28" t="str">
        <f>VLOOKUP($D28,$A$28:$C$42,COLUMN($C$28:$C$42),0)</f>
        <v>Považská Bystrica Browning</v>
      </c>
      <c r="J28">
        <f>'12 družstiev Pretek č. 2'!F6</f>
        <v>1</v>
      </c>
      <c r="K28" t="str">
        <f>'12 družstiev Pretek č. 2'!F5</f>
        <v>Filip Konkoľ</v>
      </c>
      <c r="L28" t="str">
        <f>'12 družstiev Pretek č. 2'!$B$5</f>
        <v>Košice AZ Rybár-Browning</v>
      </c>
      <c r="M28">
        <v>1</v>
      </c>
      <c r="N28" t="str">
        <f>VLOOKUP($M28,$J$28:$K$42,COLUMN($B$28:$B$42),0)</f>
        <v>Filip Konkoľ</v>
      </c>
      <c r="O28" t="str">
        <f>VLOOKUP($M28,$J$28:$L$42,COLUMN($C$28:$C$42),0)</f>
        <v>Košice AZ Rybár-Browning</v>
      </c>
      <c r="S28">
        <f>'12 družstiev Pretek č. 2'!I6</f>
        <v>3</v>
      </c>
      <c r="T28" t="str">
        <f>'12 družstiev Pretek č. 2'!I5</f>
        <v>Róbet Feču</v>
      </c>
      <c r="U28" t="str">
        <f>'12 družstiev Pretek č. 2'!$B$5</f>
        <v>Košice AZ Rybár-Browning</v>
      </c>
      <c r="V28">
        <v>1</v>
      </c>
      <c r="W28" t="str">
        <f>VLOOKUP($V28,$S$28:$T$42,COLUMN($B$28:$B$42),0)</f>
        <v>Norbert Németh</v>
      </c>
      <c r="X28" t="str">
        <f>VLOOKUP($V28,$S$28:$U$42,COLUMN($C$28:$C$42),0)</f>
        <v>Galanta Masterfish</v>
      </c>
      <c r="AB28">
        <f>'12 družstiev Pretek č. 2'!L6</f>
        <v>7</v>
      </c>
      <c r="AC28" t="str">
        <f>'12 družstiev Pretek č. 2'!L5</f>
        <v>Ján Slašťan</v>
      </c>
      <c r="AD28" t="str">
        <f>'12 družstiev Pretek č. 2'!$B$5</f>
        <v>Košice AZ Rybár-Browning</v>
      </c>
      <c r="AE28">
        <v>1</v>
      </c>
      <c r="AF28" t="str">
        <f>VLOOKUP($AE28,$AB$28:$AC$42,COLUMN($B$28:$B$42),0)</f>
        <v>David Kopinec</v>
      </c>
      <c r="AG28" t="str">
        <f>VLOOKUP($AE28,$AB$28:$AD$42,COLUMN($C$28:$C$42),0)</f>
        <v>Hlohovec Browning</v>
      </c>
    </row>
    <row r="29" spans="1:34" x14ac:dyDescent="0.2">
      <c r="A29">
        <f>'12 družstiev Pretek č. 2'!C8</f>
        <v>12</v>
      </c>
      <c r="B29" t="str">
        <f>'12 družstiev Pretek č. 2'!C7</f>
        <v>Ľud. Scheibenreif</v>
      </c>
      <c r="C29" t="str">
        <f>'12 družstiev Pretek č. 2'!$B$7</f>
        <v>Sereď</v>
      </c>
      <c r="D29">
        <v>2</v>
      </c>
      <c r="E29" t="str">
        <f t="shared" ref="E29:E42" si="12">VLOOKUP($D29,$A$28:$B$42,COLUMN($B$28:$B$42),0)</f>
        <v>Dalibor Amrich</v>
      </c>
      <c r="F29" t="str">
        <f t="shared" ref="F29:F42" si="13">VLOOKUP($D29,$A$28:$C$42,COLUMN($C$28:$C$42),0)</f>
        <v>Košice AZ Rybár-Browning</v>
      </c>
      <c r="J29">
        <f>'12 družstiev Pretek č. 2'!F8</f>
        <v>3</v>
      </c>
      <c r="K29" t="str">
        <f>'12 družstiev Pretek č. 2'!F7</f>
        <v>Miloš Galgóci ml</v>
      </c>
      <c r="L29" t="str">
        <f>'12 družstiev Pretek č. 2'!$B$7</f>
        <v>Sereď</v>
      </c>
      <c r="M29">
        <v>2</v>
      </c>
      <c r="N29" t="str">
        <f t="shared" ref="N29:N42" si="14">VLOOKUP($M29,$J$28:$K$42,COLUMN($B$28:$B$42),0)</f>
        <v>Jaroslav Haššo</v>
      </c>
      <c r="O29" t="str">
        <f t="shared" ref="O29:O42" si="15">VLOOKUP($M29,$J$28:$L$42,COLUMN($C$28:$C$42),0)</f>
        <v>Hlohovec Browning</v>
      </c>
      <c r="S29">
        <f>'12 družstiev Pretek č. 2'!I8</f>
        <v>6</v>
      </c>
      <c r="T29" t="str">
        <f>'12 družstiev Pretek č. 2'!I7</f>
        <v>Peter Hašuk</v>
      </c>
      <c r="U29" t="str">
        <f>'12 družstiev Pretek č. 2'!$B$7</f>
        <v>Sereď</v>
      </c>
      <c r="V29">
        <v>2</v>
      </c>
      <c r="W29" t="str">
        <f t="shared" ref="W29:W41" si="16">VLOOKUP($V29,$S$28:$T$42,COLUMN($B$28:$B$42),0)</f>
        <v>Bálint Foró</v>
      </c>
      <c r="X29" t="str">
        <f t="shared" ref="X29:X42" si="17">VLOOKUP($V29,$S$28:$U$42,COLUMN($C$28:$C$42),0)</f>
        <v>Galanta Sensas</v>
      </c>
      <c r="AB29">
        <f>'12 družstiev Pretek č. 2'!L8</f>
        <v>3</v>
      </c>
      <c r="AC29" t="str">
        <f>'12 družstiev Pretek č. 2'!L7</f>
        <v>Daniel Thuroczy</v>
      </c>
      <c r="AD29" t="str">
        <f>'12 družstiev Pretek č. 2'!$B$7</f>
        <v>Sereď</v>
      </c>
      <c r="AE29">
        <v>2</v>
      </c>
      <c r="AF29" t="str">
        <f t="shared" ref="AF29:AF42" si="18">VLOOKUP($AE29,$AB$28:$AC$42,COLUMN($B$28:$B$42),0)</f>
        <v>Štefan Jusinko</v>
      </c>
      <c r="AG29" t="str">
        <f t="shared" ref="AG29:AG42" si="19">VLOOKUP($AE29,$AB$28:$AD$42,COLUMN($C$28:$C$42),0)</f>
        <v>Košice Cassovia</v>
      </c>
    </row>
    <row r="30" spans="1:34" x14ac:dyDescent="0.2">
      <c r="A30">
        <f>'12 družstiev Pretek č. 2'!C10</f>
        <v>9</v>
      </c>
      <c r="B30" t="str">
        <f>'12 družstiev Pretek č. 2'!C9</f>
        <v>Pavol Matula</v>
      </c>
      <c r="C30" t="str">
        <f>'12 družstiev Pretek č. 2'!$B$9</f>
        <v>Bratislava 2 Trabucco</v>
      </c>
      <c r="D30">
        <v>3</v>
      </c>
      <c r="E30" t="str">
        <f t="shared" si="12"/>
        <v>Jozef Vígh st</v>
      </c>
      <c r="F30" t="str">
        <f t="shared" si="13"/>
        <v>Galanta Sensas</v>
      </c>
      <c r="J30">
        <f>'12 družstiev Pretek č. 2'!F10</f>
        <v>10</v>
      </c>
      <c r="K30" t="str">
        <f>'12 družstiev Pretek č. 2'!F9</f>
        <v>Gejza Deszkas</v>
      </c>
      <c r="L30" t="str">
        <f>'12 družstiev Pretek č. 2'!$B$9</f>
        <v>Bratislava 2 Trabucco</v>
      </c>
      <c r="M30">
        <v>3</v>
      </c>
      <c r="N30" t="str">
        <f t="shared" si="14"/>
        <v>Miloš Galgóci ml</v>
      </c>
      <c r="O30" t="str">
        <f t="shared" si="15"/>
        <v>Sereď</v>
      </c>
      <c r="S30">
        <f>'12 družstiev Pretek č. 2'!I10</f>
        <v>8</v>
      </c>
      <c r="T30" t="str">
        <f>'12 družstiev Pretek č. 2'!I9</f>
        <v>Alexander Ponya</v>
      </c>
      <c r="U30" t="str">
        <f>'12 družstiev Pretek č. 2'!$B$9</f>
        <v>Bratislava 2 Trabucco</v>
      </c>
      <c r="V30">
        <v>3</v>
      </c>
      <c r="W30" t="str">
        <f t="shared" si="16"/>
        <v>Róbet Feču</v>
      </c>
      <c r="X30" t="str">
        <f t="shared" si="17"/>
        <v>Košice AZ Rybár-Browning</v>
      </c>
      <c r="AB30">
        <f>'12 družstiev Pretek č. 2'!L10</f>
        <v>11</v>
      </c>
      <c r="AC30" t="str">
        <f>'12 družstiev Pretek č. 2'!L9</f>
        <v>Milan Melichár</v>
      </c>
      <c r="AD30" t="str">
        <f>'12 družstiev Pretek č. 2'!$B$9</f>
        <v>Bratislava 2 Trabucco</v>
      </c>
      <c r="AE30">
        <v>3</v>
      </c>
      <c r="AF30" t="str">
        <f t="shared" si="18"/>
        <v>Daniel Thuroczy</v>
      </c>
      <c r="AG30" t="str">
        <f t="shared" si="19"/>
        <v>Sereď</v>
      </c>
    </row>
    <row r="31" spans="1:34" x14ac:dyDescent="0.2">
      <c r="A31">
        <f>'12 družstiev Pretek č. 2'!C12</f>
        <v>8</v>
      </c>
      <c r="B31" t="str">
        <f>'12 družstiev Pretek č. 2'!C11</f>
        <v>Martin Križan</v>
      </c>
      <c r="C31" t="str">
        <f>'12 družstiev Pretek č. 2'!$B$11</f>
        <v>Bratislava 5 FT Abramis</v>
      </c>
      <c r="D31">
        <v>4</v>
      </c>
      <c r="E31" t="str">
        <f t="shared" si="12"/>
        <v>Erik Starec</v>
      </c>
      <c r="F31" t="str">
        <f t="shared" si="13"/>
        <v>Košice Sensas - Feedercentrum</v>
      </c>
      <c r="J31">
        <f>'12 družstiev Pretek č. 2'!F12</f>
        <v>14</v>
      </c>
      <c r="K31" t="str">
        <f>'12 družstiev Pretek č. 2'!F11</f>
        <v>Pavel Brašeň</v>
      </c>
      <c r="L31" t="str">
        <f>'12 družstiev Pretek č. 2'!$B$11</f>
        <v>Bratislava 5 FT Abramis</v>
      </c>
      <c r="M31">
        <v>4</v>
      </c>
      <c r="N31" t="str">
        <f t="shared" si="14"/>
        <v>Leonard Vajdulák</v>
      </c>
      <c r="O31" t="str">
        <f t="shared" si="15"/>
        <v>Dolný Kubín</v>
      </c>
      <c r="S31">
        <f>'12 družstiev Pretek č. 2'!I12</f>
        <v>5</v>
      </c>
      <c r="T31" t="str">
        <f>'12 družstiev Pretek č. 2'!I11</f>
        <v>Ivan Perbecký</v>
      </c>
      <c r="U31" t="str">
        <f>'12 družstiev Pretek č. 2'!$B$11</f>
        <v>Bratislava 5 FT Abramis</v>
      </c>
      <c r="V31">
        <v>4</v>
      </c>
      <c r="W31" t="str">
        <f t="shared" si="16"/>
        <v>Branislav Kriška</v>
      </c>
      <c r="X31" t="str">
        <f t="shared" si="17"/>
        <v>Hlohovec Browning</v>
      </c>
      <c r="AB31">
        <f>'12 družstiev Pretek č. 2'!L12</f>
        <v>6</v>
      </c>
      <c r="AC31" t="str">
        <f>'12 družstiev Pretek č. 2'!L11</f>
        <v>Ľudovít Tamáš</v>
      </c>
      <c r="AD31" t="str">
        <f>'12 družstiev Pretek č. 2'!$B$11</f>
        <v>Bratislava 5 FT Abramis</v>
      </c>
      <c r="AE31">
        <v>4</v>
      </c>
      <c r="AF31" t="str">
        <f t="shared" si="18"/>
        <v>Dominik Gaža</v>
      </c>
      <c r="AG31" t="str">
        <f t="shared" si="19"/>
        <v>Galanta Masterfish</v>
      </c>
    </row>
    <row r="32" spans="1:34" x14ac:dyDescent="0.2">
      <c r="A32">
        <f>'12 družstiev Pretek č. 2'!C14</f>
        <v>4</v>
      </c>
      <c r="B32" t="str">
        <f>'12 družstiev Pretek č. 2'!C13</f>
        <v>Erik Starec</v>
      </c>
      <c r="C32" t="str">
        <f>'12 družstiev Pretek č. 2'!$B$13</f>
        <v>Košice Sensas - Feedercentrum</v>
      </c>
      <c r="D32">
        <v>5</v>
      </c>
      <c r="E32" t="str">
        <f t="shared" si="12"/>
        <v>Martin Haššo</v>
      </c>
      <c r="F32" t="str">
        <f t="shared" si="13"/>
        <v>Hlohovec Browning</v>
      </c>
      <c r="J32">
        <f>'12 družstiev Pretek č. 2'!F14</f>
        <v>9</v>
      </c>
      <c r="K32" t="str">
        <f>'12 družstiev Pretek č. 2'!F13</f>
        <v>Ján Beniš</v>
      </c>
      <c r="L32" t="str">
        <f>'12 družstiev Pretek č. 2'!$B$13</f>
        <v>Košice Sensas - Feedercentrum</v>
      </c>
      <c r="M32">
        <v>5</v>
      </c>
      <c r="N32" t="str">
        <f t="shared" si="14"/>
        <v>Peter Palko</v>
      </c>
      <c r="O32" t="str">
        <f t="shared" si="15"/>
        <v>Košice Cassovia</v>
      </c>
      <c r="S32">
        <f>'12 družstiev Pretek č. 2'!I14</f>
        <v>10</v>
      </c>
      <c r="T32" t="str">
        <f>'12 družstiev Pretek č. 2'!I13</f>
        <v>Peter Bakič</v>
      </c>
      <c r="U32" t="str">
        <f>'12 družstiev Pretek č. 2'!$B$13</f>
        <v>Košice Sensas - Feedercentrum</v>
      </c>
      <c r="V32">
        <v>5</v>
      </c>
      <c r="W32" t="str">
        <f t="shared" si="16"/>
        <v>Ivan Perbecký</v>
      </c>
      <c r="X32" t="str">
        <f t="shared" si="17"/>
        <v>Bratislava 5 FT Abramis</v>
      </c>
      <c r="AB32">
        <f>'12 družstiev Pretek č. 2'!L14</f>
        <v>14</v>
      </c>
      <c r="AC32" t="str">
        <f>'12 družstiev Pretek č. 2'!L13</f>
        <v>Martin Ninčák</v>
      </c>
      <c r="AD32" t="str">
        <f>'12 družstiev Pretek č. 2'!$B$13</f>
        <v>Košice Sensas - Feedercentrum</v>
      </c>
      <c r="AE32">
        <v>5</v>
      </c>
      <c r="AF32" t="str">
        <f t="shared" si="18"/>
        <v>Matej Buchan</v>
      </c>
      <c r="AG32" t="str">
        <f t="shared" si="19"/>
        <v>Jednotlivci I</v>
      </c>
    </row>
    <row r="33" spans="1:33" x14ac:dyDescent="0.2">
      <c r="A33">
        <f>'12 družstiev Pretek č. 2'!C16</f>
        <v>11</v>
      </c>
      <c r="B33" t="str">
        <f>'12 družstiev Pretek č. 2'!C15</f>
        <v>Martin Petroci</v>
      </c>
      <c r="C33" t="str">
        <f>'12 družstiev Pretek č. 2'!$B$15</f>
        <v>Košice Cassovia</v>
      </c>
      <c r="D33">
        <v>6</v>
      </c>
      <c r="E33" t="str">
        <f t="shared" si="12"/>
        <v>Denis Rovenský</v>
      </c>
      <c r="F33" t="str">
        <f t="shared" si="13"/>
        <v>Galanta Masterfish</v>
      </c>
      <c r="J33">
        <f>'12 družstiev Pretek č. 2'!F16</f>
        <v>5</v>
      </c>
      <c r="K33" t="str">
        <f>'12 družstiev Pretek č. 2'!F15</f>
        <v>Peter Palko</v>
      </c>
      <c r="L33" t="str">
        <f>'12 družstiev Pretek č. 2'!$B$15</f>
        <v>Košice Cassovia</v>
      </c>
      <c r="M33">
        <v>6</v>
      </c>
      <c r="N33" t="str">
        <f t="shared" si="14"/>
        <v>Vladimír Buchan</v>
      </c>
      <c r="O33" t="str">
        <f t="shared" si="15"/>
        <v>Jednotlivci II</v>
      </c>
      <c r="S33">
        <f>'12 družstiev Pretek č. 2'!I16</f>
        <v>13</v>
      </c>
      <c r="T33" t="str">
        <f>'12 družstiev Pretek č. 2'!I15</f>
        <v>Patrik Molnár</v>
      </c>
      <c r="U33" t="str">
        <f>'12 družstiev Pretek č. 2'!$B$15</f>
        <v>Košice Cassovia</v>
      </c>
      <c r="V33">
        <v>6</v>
      </c>
      <c r="W33" t="str">
        <f t="shared" si="16"/>
        <v>Peter Hašuk</v>
      </c>
      <c r="X33" t="str">
        <f t="shared" si="17"/>
        <v>Sereď</v>
      </c>
      <c r="AB33">
        <f>'12 družstiev Pretek č. 2'!L16</f>
        <v>2</v>
      </c>
      <c r="AC33" t="str">
        <f>'12 družstiev Pretek č. 2'!L15</f>
        <v>Štefan Jusinko</v>
      </c>
      <c r="AD33" t="str">
        <f>'12 družstiev Pretek č. 2'!$B$15</f>
        <v>Košice Cassovia</v>
      </c>
      <c r="AE33">
        <v>6</v>
      </c>
      <c r="AF33" t="str">
        <f t="shared" si="18"/>
        <v>Ľudovít Tamáš</v>
      </c>
      <c r="AG33" t="str">
        <f t="shared" si="19"/>
        <v>Bratislava 5 FT Abramis</v>
      </c>
    </row>
    <row r="34" spans="1:33" x14ac:dyDescent="0.2">
      <c r="A34">
        <f>'12 družstiev Pretek č. 2'!C18</f>
        <v>13</v>
      </c>
      <c r="B34" t="str">
        <f>'12 družstiev Pretek č. 2'!C17</f>
        <v>Peter Meszároš</v>
      </c>
      <c r="C34" t="str">
        <f>'12 družstiev Pretek č. 2'!$B$17</f>
        <v>Dolný Kubín</v>
      </c>
      <c r="D34">
        <v>7</v>
      </c>
      <c r="E34" t="str">
        <f t="shared" si="12"/>
        <v>Igor Psota</v>
      </c>
      <c r="F34" t="str">
        <f t="shared" si="13"/>
        <v>Jednotlivci I</v>
      </c>
      <c r="J34">
        <f>'12 družstiev Pretek č. 2'!F18</f>
        <v>4</v>
      </c>
      <c r="K34" t="str">
        <f>'12 družstiev Pretek č. 2'!F17</f>
        <v>Leonard Vajdulák</v>
      </c>
      <c r="L34" t="str">
        <f>'12 družstiev Pretek č. 2'!$B$17</f>
        <v>Dolný Kubín</v>
      </c>
      <c r="M34">
        <v>7</v>
      </c>
      <c r="N34" t="str">
        <f t="shared" si="14"/>
        <v>Marek Slamka</v>
      </c>
      <c r="O34" t="str">
        <f t="shared" si="15"/>
        <v>Jednotlivci I</v>
      </c>
      <c r="S34">
        <f>'12 družstiev Pretek č. 2'!I18</f>
        <v>12</v>
      </c>
      <c r="T34" t="str">
        <f>'12 družstiev Pretek č. 2'!I17</f>
        <v>Jozef Púčik</v>
      </c>
      <c r="U34" t="str">
        <f>'12 družstiev Pretek č. 2'!$B$17</f>
        <v>Dolný Kubín</v>
      </c>
      <c r="V34">
        <v>7</v>
      </c>
      <c r="W34" t="str">
        <f t="shared" si="16"/>
        <v>Pavol Madro</v>
      </c>
      <c r="X34" t="str">
        <f t="shared" si="17"/>
        <v>Bratislava 1 AWAS</v>
      </c>
      <c r="AB34">
        <f>'12 družstiev Pretek č. 2'!L18</f>
        <v>15</v>
      </c>
      <c r="AC34" t="str">
        <f>'12 družstiev Pretek č. 2'!L17</f>
        <v>Miroslav Kosmeľ</v>
      </c>
      <c r="AD34" t="str">
        <f>'12 družstiev Pretek č. 2'!$B$17</f>
        <v>Dolný Kubín</v>
      </c>
      <c r="AE34">
        <v>7</v>
      </c>
      <c r="AF34" t="str">
        <f t="shared" si="18"/>
        <v>Ján Slašťan</v>
      </c>
      <c r="AG34" t="str">
        <f t="shared" si="19"/>
        <v>Košice AZ Rybár-Browning</v>
      </c>
    </row>
    <row r="35" spans="1:33" x14ac:dyDescent="0.2">
      <c r="A35">
        <f>'12 družstiev Pretek č. 2'!C20</f>
        <v>14</v>
      </c>
      <c r="B35" t="str">
        <f>'12 družstiev Pretek č. 2'!C19</f>
        <v>Marián Hason</v>
      </c>
      <c r="C35" t="str">
        <f>'12 družstiev Pretek č. 2'!$B$19</f>
        <v>Bratislava 1 AWAS</v>
      </c>
      <c r="D35">
        <v>8</v>
      </c>
      <c r="E35" t="str">
        <f t="shared" si="12"/>
        <v>Martin Križan</v>
      </c>
      <c r="F35" t="str">
        <f t="shared" si="13"/>
        <v>Bratislava 5 FT Abramis</v>
      </c>
      <c r="J35">
        <f>'12 družstiev Pretek č. 2'!F20</f>
        <v>12</v>
      </c>
      <c r="K35" t="str">
        <f>'12 družstiev Pretek č. 2'!F19</f>
        <v>Marek Gergeľ</v>
      </c>
      <c r="L35" t="str">
        <f>'12 družstiev Pretek č. 2'!$B$19</f>
        <v>Bratislava 1 AWAS</v>
      </c>
      <c r="M35">
        <v>8</v>
      </c>
      <c r="N35" t="str">
        <f t="shared" si="14"/>
        <v>Andrej Kasan</v>
      </c>
      <c r="O35" t="str">
        <f t="shared" si="15"/>
        <v>Galanta Masterfish</v>
      </c>
      <c r="S35">
        <f>'12 družstiev Pretek č. 2'!I20</f>
        <v>7</v>
      </c>
      <c r="T35" t="str">
        <f>'12 družstiev Pretek č. 2'!I19</f>
        <v>Pavol Madro</v>
      </c>
      <c r="U35" t="str">
        <f>'12 družstiev Pretek č. 2'!$B$19</f>
        <v>Bratislava 1 AWAS</v>
      </c>
      <c r="V35">
        <v>8</v>
      </c>
      <c r="W35" t="str">
        <f t="shared" si="16"/>
        <v>Alexander Ponya</v>
      </c>
      <c r="X35" t="str">
        <f t="shared" si="17"/>
        <v>Bratislava 2 Trabucco</v>
      </c>
      <c r="AB35">
        <f>'12 družstiev Pretek č. 2'!L20</f>
        <v>13</v>
      </c>
      <c r="AC35" t="str">
        <f>'12 družstiev Pretek č. 2'!L19</f>
        <v>Peter Labát</v>
      </c>
      <c r="AD35" t="str">
        <f>'12 družstiev Pretek č. 2'!$B$19</f>
        <v>Bratislava 1 AWAS</v>
      </c>
      <c r="AE35">
        <v>8</v>
      </c>
      <c r="AF35" t="str">
        <f t="shared" si="18"/>
        <v>Vladimír Hojstric</v>
      </c>
      <c r="AG35" t="str">
        <f t="shared" si="19"/>
        <v>Jednotlivci III</v>
      </c>
    </row>
    <row r="36" spans="1:33" x14ac:dyDescent="0.2">
      <c r="A36">
        <f>'12 družstiev Pretek č. 2'!C22</f>
        <v>3</v>
      </c>
      <c r="B36" t="str">
        <f>'12 družstiev Pretek č. 2'!C21</f>
        <v>Jozef Vígh st</v>
      </c>
      <c r="C36" t="str">
        <f>'12 družstiev Pretek č. 2'!$B$21</f>
        <v>Galanta Sensas</v>
      </c>
      <c r="D36">
        <v>9</v>
      </c>
      <c r="E36" t="str">
        <f t="shared" si="12"/>
        <v>Pavol Matula</v>
      </c>
      <c r="F36" t="str">
        <f t="shared" si="13"/>
        <v>Bratislava 2 Trabucco</v>
      </c>
      <c r="J36">
        <f>'12 družstiev Pretek č. 2'!F22</f>
        <v>13</v>
      </c>
      <c r="K36" t="str">
        <f>'12 družstiev Pretek č. 2'!F21</f>
        <v>Milan Gažo</v>
      </c>
      <c r="L36" t="str">
        <f>'12 družstiev Pretek č. 2'!$B$21</f>
        <v>Galanta Sensas</v>
      </c>
      <c r="M36">
        <v>9</v>
      </c>
      <c r="N36" t="str">
        <f t="shared" si="14"/>
        <v>Ján Beniš</v>
      </c>
      <c r="O36" t="str">
        <f t="shared" si="15"/>
        <v>Košice Sensas - Feedercentrum</v>
      </c>
      <c r="S36">
        <f>'12 družstiev Pretek č. 2'!I22</f>
        <v>2</v>
      </c>
      <c r="T36" t="str">
        <f>'12 družstiev Pretek č. 2'!I21</f>
        <v>Bálint Foró</v>
      </c>
      <c r="U36" t="str">
        <f>'12 družstiev Pretek č. 2'!$B$21</f>
        <v>Galanta Sensas</v>
      </c>
      <c r="V36">
        <v>9</v>
      </c>
      <c r="W36" t="str">
        <f t="shared" si="16"/>
        <v>Peter Poročák</v>
      </c>
      <c r="X36" t="str">
        <f t="shared" si="17"/>
        <v>Jednotlivci I</v>
      </c>
      <c r="AB36">
        <f>'12 družstiev Pretek č. 2'!L22</f>
        <v>9</v>
      </c>
      <c r="AC36" t="str">
        <f>'12 družstiev Pretek č. 2'!L21</f>
        <v>Tomáš Szabo</v>
      </c>
      <c r="AD36" t="str">
        <f>'12 družstiev Pretek č. 2'!$B$21</f>
        <v>Galanta Sensas</v>
      </c>
      <c r="AE36">
        <v>9</v>
      </c>
      <c r="AF36" t="str">
        <f t="shared" si="18"/>
        <v>Tomáš Szabo</v>
      </c>
      <c r="AG36" t="str">
        <f t="shared" si="19"/>
        <v>Galanta Sensas</v>
      </c>
    </row>
    <row r="37" spans="1:33" x14ac:dyDescent="0.2">
      <c r="A37">
        <f>'12 družstiev Pretek č. 2'!C24</f>
        <v>1</v>
      </c>
      <c r="B37" t="str">
        <f>'12 družstiev Pretek č. 2'!C23</f>
        <v>Peter Králik</v>
      </c>
      <c r="C37" t="str">
        <f>'12 družstiev Pretek č. 2'!$B$23</f>
        <v>Považská Bystrica Browning</v>
      </c>
      <c r="D37">
        <v>10</v>
      </c>
      <c r="E37" t="str">
        <f t="shared" si="12"/>
        <v>Miroslav Začko</v>
      </c>
      <c r="F37" t="str">
        <f t="shared" si="13"/>
        <v>Jednotlivci II</v>
      </c>
      <c r="J37">
        <f>'12 družstiev Pretek č. 2'!F24</f>
        <v>11</v>
      </c>
      <c r="K37" t="str">
        <f>'12 družstiev Pretek č. 2'!F23</f>
        <v>Milan Zelenák</v>
      </c>
      <c r="L37" t="str">
        <f>'12 družstiev Pretek č. 2'!$B$23</f>
        <v>Považská Bystrica Browning</v>
      </c>
      <c r="M37">
        <v>10</v>
      </c>
      <c r="N37" t="str">
        <f t="shared" si="14"/>
        <v>Gejza Deszkas</v>
      </c>
      <c r="O37" t="str">
        <f t="shared" si="15"/>
        <v>Bratislava 2 Trabucco</v>
      </c>
      <c r="S37">
        <f>'12 družstiev Pretek č. 2'!I24</f>
        <v>14</v>
      </c>
      <c r="T37" t="str">
        <f>'12 družstiev Pretek č. 2'!I23</f>
        <v>Jaroslav Bednár</v>
      </c>
      <c r="U37" t="str">
        <f>'12 družstiev Pretek č. 2'!$B$23</f>
        <v>Považská Bystrica Browning</v>
      </c>
      <c r="V37">
        <v>10</v>
      </c>
      <c r="W37" t="str">
        <f t="shared" si="16"/>
        <v>Peter Bakič</v>
      </c>
      <c r="X37" t="str">
        <f t="shared" si="17"/>
        <v>Košice Sensas - Feedercentrum</v>
      </c>
      <c r="AB37">
        <f>'12 družstiev Pretek č. 2'!L24</f>
        <v>10</v>
      </c>
      <c r="AC37" t="str">
        <f>'12 družstiev Pretek č. 2'!L23</f>
        <v>Juraj Krekáč</v>
      </c>
      <c r="AD37" t="str">
        <f>'12 družstiev Pretek č. 2'!$B$23</f>
        <v>Považská Bystrica Browning</v>
      </c>
      <c r="AE37">
        <v>10</v>
      </c>
      <c r="AF37" t="str">
        <f t="shared" si="18"/>
        <v>Juraj Krekáč</v>
      </c>
      <c r="AG37" t="str">
        <f t="shared" si="19"/>
        <v>Považská Bystrica Browning</v>
      </c>
    </row>
    <row r="38" spans="1:33" x14ac:dyDescent="0.2">
      <c r="A38">
        <f>'12 družstiev Pretek č. 2'!C26</f>
        <v>5</v>
      </c>
      <c r="B38" t="str">
        <f>'12 družstiev Pretek č. 2'!C25</f>
        <v>Martin Haššo</v>
      </c>
      <c r="C38" t="str">
        <f>'12 družstiev Pretek č. 2'!$B$25</f>
        <v>Hlohovec Browning</v>
      </c>
      <c r="D38">
        <v>11</v>
      </c>
      <c r="E38" t="str">
        <f t="shared" si="12"/>
        <v>Martin Petroci</v>
      </c>
      <c r="F38" t="str">
        <f t="shared" si="13"/>
        <v>Košice Cassovia</v>
      </c>
      <c r="J38">
        <f>'12 družstiev Pretek č. 2'!F26</f>
        <v>2</v>
      </c>
      <c r="K38" t="str">
        <f>'12 družstiev Pretek č. 2'!F25</f>
        <v>Jaroslav Haššo</v>
      </c>
      <c r="L38" t="str">
        <f>'12 družstiev Pretek č. 2'!$B$25</f>
        <v>Hlohovec Browning</v>
      </c>
      <c r="M38">
        <v>11</v>
      </c>
      <c r="N38" t="str">
        <f t="shared" si="14"/>
        <v>Milan Zelenák</v>
      </c>
      <c r="O38" t="str">
        <f t="shared" si="15"/>
        <v>Považská Bystrica Browning</v>
      </c>
      <c r="S38">
        <f>'12 družstiev Pretek č. 2'!I26</f>
        <v>4</v>
      </c>
      <c r="T38" t="str">
        <f>'12 družstiev Pretek č. 2'!I25</f>
        <v>Branislav Kriška</v>
      </c>
      <c r="U38" t="str">
        <f>'12 družstiev Pretek č. 2'!$B$25</f>
        <v>Hlohovec Browning</v>
      </c>
      <c r="V38">
        <v>11</v>
      </c>
      <c r="W38" t="str">
        <f t="shared" si="16"/>
        <v>Milan Palinkáš</v>
      </c>
      <c r="X38" t="str">
        <f t="shared" si="17"/>
        <v>Jednotlivci II</v>
      </c>
      <c r="AB38">
        <f>'12 družstiev Pretek č. 2'!L26</f>
        <v>1</v>
      </c>
      <c r="AC38" t="str">
        <f>'12 družstiev Pretek č. 2'!L25</f>
        <v>David Kopinec</v>
      </c>
      <c r="AD38" t="str">
        <f>'12 družstiev Pretek č. 2'!$B$25</f>
        <v>Hlohovec Browning</v>
      </c>
      <c r="AE38">
        <v>11</v>
      </c>
      <c r="AF38" t="str">
        <f t="shared" si="18"/>
        <v>Milan Melichár</v>
      </c>
      <c r="AG38" t="str">
        <f t="shared" si="19"/>
        <v>Bratislava 2 Trabucco</v>
      </c>
    </row>
    <row r="39" spans="1:33" x14ac:dyDescent="0.2">
      <c r="A39">
        <f>'12 družstiev Pretek č. 2'!C28</f>
        <v>6</v>
      </c>
      <c r="B39" t="str">
        <f>'12 družstiev Pretek č. 2'!C27</f>
        <v>Denis Rovenský</v>
      </c>
      <c r="C39" t="str">
        <f>'12 družstiev Pretek č. 2'!$B$27</f>
        <v>Galanta Masterfish</v>
      </c>
      <c r="D39">
        <v>12</v>
      </c>
      <c r="E39" t="str">
        <f t="shared" si="12"/>
        <v>Ľud. Scheibenreif</v>
      </c>
      <c r="F39" t="str">
        <f t="shared" si="13"/>
        <v>Sereď</v>
      </c>
      <c r="J39">
        <f>'12 družstiev Pretek č. 2'!F28</f>
        <v>8</v>
      </c>
      <c r="K39" t="str">
        <f>'12 družstiev Pretek č. 2'!F27</f>
        <v>Andrej Kasan</v>
      </c>
      <c r="L39" t="str">
        <f>'12 družstiev Pretek č. 2'!$B$27</f>
        <v>Galanta Masterfish</v>
      </c>
      <c r="M39">
        <v>12</v>
      </c>
      <c r="N39" t="str">
        <f t="shared" si="14"/>
        <v>Marek Gergeľ</v>
      </c>
      <c r="O39" t="str">
        <f t="shared" si="15"/>
        <v>Bratislava 1 AWAS</v>
      </c>
      <c r="S39">
        <f>'12 družstiev Pretek č. 2'!I28</f>
        <v>1</v>
      </c>
      <c r="T39" t="str">
        <f>'12 družstiev Pretek č. 2'!I27</f>
        <v>Norbert Németh</v>
      </c>
      <c r="U39" t="str">
        <f>'12 družstiev Pretek č. 2'!$B$27</f>
        <v>Galanta Masterfish</v>
      </c>
      <c r="V39">
        <v>12</v>
      </c>
      <c r="W39" t="str">
        <f t="shared" si="16"/>
        <v>Jozef Púčik</v>
      </c>
      <c r="X39" t="str">
        <f t="shared" si="17"/>
        <v>Dolný Kubín</v>
      </c>
      <c r="AB39">
        <f>'12 družstiev Pretek č. 2'!L28</f>
        <v>4</v>
      </c>
      <c r="AC39" t="str">
        <f>'12 družstiev Pretek č. 2'!L27</f>
        <v>Dominik Gaža</v>
      </c>
      <c r="AD39" t="str">
        <f>'12 družstiev Pretek č. 2'!$B$27</f>
        <v>Galanta Masterfish</v>
      </c>
      <c r="AE39">
        <v>12</v>
      </c>
      <c r="AF39" t="str">
        <f t="shared" si="18"/>
        <v>Peter Bendík</v>
      </c>
      <c r="AG39" t="str">
        <f t="shared" si="19"/>
        <v>Jednotlivci II</v>
      </c>
    </row>
    <row r="40" spans="1:33" x14ac:dyDescent="0.2">
      <c r="A40">
        <f>'12 družstiev Pretek č. 2'!C30</f>
        <v>7</v>
      </c>
      <c r="B40" t="str">
        <f>'12 družstiev Pretek č. 2'!C29</f>
        <v>Igor Psota</v>
      </c>
      <c r="C40" t="str">
        <f>'12 družstiev Pretek č. 2'!$B$29</f>
        <v>Jednotlivci I</v>
      </c>
      <c r="D40">
        <v>13</v>
      </c>
      <c r="E40" t="str">
        <f t="shared" si="12"/>
        <v>Peter Meszároš</v>
      </c>
      <c r="F40" t="str">
        <f t="shared" si="13"/>
        <v>Dolný Kubín</v>
      </c>
      <c r="J40">
        <f>'12 družstiev Pretek č. 2'!F30</f>
        <v>7</v>
      </c>
      <c r="K40" t="str">
        <f>'12 družstiev Pretek č. 2'!F29</f>
        <v>Marek Slamka</v>
      </c>
      <c r="L40" t="str">
        <f>'12 družstiev Pretek č. 2'!$B$29</f>
        <v>Jednotlivci I</v>
      </c>
      <c r="M40">
        <v>13</v>
      </c>
      <c r="N40" t="str">
        <f t="shared" si="14"/>
        <v>Milan Gažo</v>
      </c>
      <c r="O40" t="str">
        <f t="shared" si="15"/>
        <v>Galanta Sensas</v>
      </c>
      <c r="S40">
        <f>'12 družstiev Pretek č. 2'!I30</f>
        <v>9</v>
      </c>
      <c r="T40" t="str">
        <f>'12 družstiev Pretek č. 2'!I29</f>
        <v>Peter Poročák</v>
      </c>
      <c r="U40" t="str">
        <f>'12 družstiev Pretek č. 2'!$B$29</f>
        <v>Jednotlivci I</v>
      </c>
      <c r="V40">
        <v>13</v>
      </c>
      <c r="W40" t="str">
        <f t="shared" si="16"/>
        <v>Patrik Molnár</v>
      </c>
      <c r="X40" t="str">
        <f t="shared" si="17"/>
        <v>Košice Cassovia</v>
      </c>
      <c r="AB40">
        <f>'12 družstiev Pretek č. 2'!L30</f>
        <v>5</v>
      </c>
      <c r="AC40" t="str">
        <f>'12 družstiev Pretek č. 2'!L29</f>
        <v>Matej Buchan</v>
      </c>
      <c r="AD40" t="str">
        <f>'12 družstiev Pretek č. 2'!$B$29</f>
        <v>Jednotlivci I</v>
      </c>
      <c r="AE40">
        <v>13</v>
      </c>
      <c r="AF40" t="str">
        <f t="shared" si="18"/>
        <v>Peter Labát</v>
      </c>
      <c r="AG40" t="str">
        <f t="shared" si="19"/>
        <v>Bratislava 1 AWAS</v>
      </c>
    </row>
    <row r="41" spans="1:33" x14ac:dyDescent="0.2">
      <c r="A41">
        <f>'12 družstiev Pretek č. 2'!C32</f>
        <v>10</v>
      </c>
      <c r="B41" t="str">
        <f>'12 družstiev Pretek č. 2'!C31</f>
        <v>Miroslav Začko</v>
      </c>
      <c r="C41" t="str">
        <f>'12 družstiev Pretek č. 2'!$B$31</f>
        <v>Jednotlivci II</v>
      </c>
      <c r="D41">
        <v>14</v>
      </c>
      <c r="E41" t="str">
        <f t="shared" si="12"/>
        <v>Marián Hason</v>
      </c>
      <c r="F41" t="str">
        <f t="shared" si="13"/>
        <v>Bratislava 1 AWAS</v>
      </c>
      <c r="J41">
        <f>'12 družstiev Pretek č. 2'!F32</f>
        <v>6</v>
      </c>
      <c r="K41" t="str">
        <f>'12 družstiev Pretek č. 2'!F31</f>
        <v>Vladimír Buchan</v>
      </c>
      <c r="L41" t="str">
        <f>'12 družstiev Pretek č. 2'!$B$31</f>
        <v>Jednotlivci II</v>
      </c>
      <c r="M41">
        <v>14</v>
      </c>
      <c r="N41" t="str">
        <f t="shared" si="14"/>
        <v>Pavel Brašeň</v>
      </c>
      <c r="O41" t="str">
        <f t="shared" si="15"/>
        <v>Bratislava 5 FT Abramis</v>
      </c>
      <c r="S41">
        <f>'12 družstiev Pretek č. 2'!I32</f>
        <v>11</v>
      </c>
      <c r="T41" t="str">
        <f>'12 družstiev Pretek č. 2'!I31</f>
        <v>Milan Palinkáš</v>
      </c>
      <c r="U41" t="str">
        <f>'12 družstiev Pretek č. 2'!$B$31</f>
        <v>Jednotlivci II</v>
      </c>
      <c r="V41">
        <v>14</v>
      </c>
      <c r="W41" t="str">
        <f t="shared" si="16"/>
        <v>Jaroslav Bednár</v>
      </c>
      <c r="X41" t="str">
        <f t="shared" si="17"/>
        <v>Považská Bystrica Browning</v>
      </c>
      <c r="AB41">
        <f>'12 družstiev Pretek č. 2'!L32</f>
        <v>12</v>
      </c>
      <c r="AC41" t="str">
        <f>'12 družstiev Pretek č. 2'!L31</f>
        <v>Peter Bendík</v>
      </c>
      <c r="AD41" t="str">
        <f>'12 družstiev Pretek č. 2'!$B$31</f>
        <v>Jednotlivci II</v>
      </c>
      <c r="AE41">
        <v>14</v>
      </c>
      <c r="AF41" t="str">
        <f t="shared" si="18"/>
        <v>Martin Ninčák</v>
      </c>
      <c r="AG41" t="str">
        <f t="shared" si="19"/>
        <v>Košice Sensas - Feedercentrum</v>
      </c>
    </row>
    <row r="42" spans="1:33" x14ac:dyDescent="0.2">
      <c r="A42">
        <f>'12 družstiev Pretek č. 2'!C34</f>
        <v>0</v>
      </c>
      <c r="B42" t="str">
        <f>'12 družstiev Pretek č. 2'!C33</f>
        <v>XX</v>
      </c>
      <c r="C42" t="str">
        <f>'12 družstiev Pretek č. 2'!$B$33</f>
        <v>Jednotlivci III</v>
      </c>
      <c r="D42">
        <v>15</v>
      </c>
      <c r="E42" t="e">
        <f t="shared" si="12"/>
        <v>#N/A</v>
      </c>
      <c r="F42" t="e">
        <f t="shared" si="13"/>
        <v>#N/A</v>
      </c>
      <c r="J42">
        <f>'12 družstiev Pretek č. 2'!F34</f>
        <v>0</v>
      </c>
      <c r="K42" t="str">
        <f>'12 družstiev Pretek č. 2'!F33</f>
        <v>YY</v>
      </c>
      <c r="L42" t="str">
        <f>'12 družstiev Pretek č. 2'!$B$33</f>
        <v>Jednotlivci III</v>
      </c>
      <c r="M42">
        <v>15</v>
      </c>
      <c r="N42" t="e">
        <f t="shared" si="14"/>
        <v>#N/A</v>
      </c>
      <c r="O42" t="e">
        <f t="shared" si="15"/>
        <v>#N/A</v>
      </c>
      <c r="S42">
        <f>'12 družstiev Pretek č. 2'!I34</f>
        <v>0</v>
      </c>
      <c r="T42" t="str">
        <f>'12 družstiev Pretek č. 2'!I33</f>
        <v>ZZ</v>
      </c>
      <c r="U42" t="str">
        <f>'12 družstiev Pretek č. 2'!$B$33</f>
        <v>Jednotlivci III</v>
      </c>
      <c r="V42">
        <v>15</v>
      </c>
      <c r="W42" t="e">
        <f>VLOOKUP($V42,$S$28:$T$42,COLUMN($B$28:$B$42),0)</f>
        <v>#N/A</v>
      </c>
      <c r="X42" t="e">
        <f t="shared" si="17"/>
        <v>#N/A</v>
      </c>
      <c r="AB42">
        <f>'12 družstiev Pretek č. 2'!L34</f>
        <v>8</v>
      </c>
      <c r="AC42" t="str">
        <f>'12 družstiev Pretek č. 2'!L33</f>
        <v>Vladimír Hojstric</v>
      </c>
      <c r="AD42" t="str">
        <f>'12 družstiev Pretek č. 2'!$B$33</f>
        <v>Jednotlivci III</v>
      </c>
      <c r="AE42">
        <v>15</v>
      </c>
      <c r="AF42" t="str">
        <f t="shared" si="18"/>
        <v>Miroslav Kosmeľ</v>
      </c>
      <c r="AG42" t="str">
        <f t="shared" si="19"/>
        <v>Dolný Kubín</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horizontalDpi="4294967293" verticalDpi="4294967293" r:id="rId1"/>
  <colBreaks count="2" manualBreakCount="2">
    <brk id="8" max="23" man="1"/>
    <brk id="17" max="2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workbookViewId="0">
      <selection activeCell="L7" sqref="L7"/>
    </sheetView>
  </sheetViews>
  <sheetFormatPr defaultRowHeight="12.75" x14ac:dyDescent="0.2"/>
  <cols>
    <col min="1" max="1" width="19.5703125" customWidth="1"/>
    <col min="18" max="23" width="0" hidden="1" customWidth="1"/>
  </cols>
  <sheetData>
    <row r="1" spans="1:22" x14ac:dyDescent="0.2">
      <c r="A1" s="311" t="s">
        <v>209</v>
      </c>
      <c r="B1" s="312"/>
      <c r="C1" s="312"/>
      <c r="D1" s="312"/>
      <c r="E1" s="312"/>
      <c r="F1" s="312"/>
      <c r="G1" s="312"/>
      <c r="H1" s="313"/>
    </row>
    <row r="2" spans="1:22" ht="13.5" thickBot="1" x14ac:dyDescent="0.25">
      <c r="A2" s="314"/>
      <c r="B2" s="315"/>
      <c r="C2" s="315"/>
      <c r="D2" s="315"/>
      <c r="E2" s="315"/>
      <c r="F2" s="315"/>
      <c r="G2" s="315"/>
      <c r="H2" s="316"/>
    </row>
    <row r="3" spans="1:22" ht="24" customHeight="1" thickBot="1" x14ac:dyDescent="0.25">
      <c r="A3" s="117"/>
      <c r="B3" s="317" t="s">
        <v>158</v>
      </c>
      <c r="C3" s="234"/>
      <c r="D3" s="317" t="s">
        <v>159</v>
      </c>
      <c r="E3" s="234"/>
      <c r="F3" s="317" t="s">
        <v>157</v>
      </c>
      <c r="G3" s="234"/>
      <c r="H3" s="116"/>
    </row>
    <row r="4" spans="1:22" ht="18.75" customHeight="1" thickBot="1" x14ac:dyDescent="0.25">
      <c r="A4" s="128" t="s">
        <v>153</v>
      </c>
      <c r="B4" s="129" t="s">
        <v>2</v>
      </c>
      <c r="C4" s="129" t="s">
        <v>154</v>
      </c>
      <c r="D4" s="129" t="s">
        <v>155</v>
      </c>
      <c r="E4" s="129" t="s">
        <v>154</v>
      </c>
      <c r="F4" s="129" t="s">
        <v>155</v>
      </c>
      <c r="G4" s="129" t="s">
        <v>154</v>
      </c>
      <c r="H4" s="130" t="s">
        <v>156</v>
      </c>
    </row>
    <row r="5" spans="1:22" ht="21.95" customHeight="1" thickTop="1" x14ac:dyDescent="0.25">
      <c r="A5" s="127" t="str">
        <f>Sheet2!L5</f>
        <v>Dalibor Amrich</v>
      </c>
      <c r="B5" s="120">
        <f>Sheet2!M5</f>
        <v>3</v>
      </c>
      <c r="C5" s="134">
        <f>Sheet2!N5</f>
        <v>5920</v>
      </c>
      <c r="D5" s="120">
        <f>Sheet2!O5</f>
        <v>5</v>
      </c>
      <c r="E5" s="134">
        <f>Sheet2!P5</f>
        <v>3620</v>
      </c>
      <c r="F5" s="120">
        <f>Sheet2!R5</f>
        <v>8</v>
      </c>
      <c r="G5" s="134">
        <f>Sheet2!S5</f>
        <v>9540</v>
      </c>
      <c r="H5" s="126">
        <f>V5</f>
        <v>12</v>
      </c>
      <c r="S5">
        <f>RANK(F5,$F$5:$F$64,1)</f>
        <v>12</v>
      </c>
      <c r="T5">
        <f>RANK(G5,$G$5:$G$64,0)</f>
        <v>3</v>
      </c>
      <c r="U5">
        <f>S5+0.00001*T5</f>
        <v>12.000030000000001</v>
      </c>
      <c r="V5">
        <f>RANK(U5,$U$5:$U$64,1)</f>
        <v>12</v>
      </c>
    </row>
    <row r="6" spans="1:22" ht="21.95" customHeight="1" x14ac:dyDescent="0.25">
      <c r="A6" s="122" t="str">
        <f>Sheet2!L6</f>
        <v>Daniel Thuroczy</v>
      </c>
      <c r="B6" s="119">
        <f>Sheet2!M6</f>
        <v>4</v>
      </c>
      <c r="C6" s="135">
        <f>Sheet2!N6</f>
        <v>5600</v>
      </c>
      <c r="D6" s="119">
        <f>Sheet2!O6</f>
        <v>2</v>
      </c>
      <c r="E6" s="135">
        <f>Sheet2!P6</f>
        <v>2360</v>
      </c>
      <c r="F6" s="119">
        <f>Sheet2!R6</f>
        <v>6</v>
      </c>
      <c r="G6" s="135">
        <f>Sheet2!S6</f>
        <v>7960</v>
      </c>
      <c r="H6" s="121">
        <f t="shared" ref="H6:H64" si="0">V6</f>
        <v>7</v>
      </c>
      <c r="S6">
        <f t="shared" ref="S6:S64" si="1">RANK(F6,$F$5:$F$64,1)</f>
        <v>7</v>
      </c>
      <c r="T6">
        <f t="shared" ref="T6:T64" si="2">RANK(G6,$G$5:$G$64,0)</f>
        <v>6</v>
      </c>
      <c r="U6">
        <f t="shared" ref="U6:U64" si="3">S6+0.00001*T6</f>
        <v>7.0000600000000004</v>
      </c>
      <c r="V6">
        <f t="shared" ref="V6:V64" si="4">RANK(U6,$U$5:$U$64,1)</f>
        <v>7</v>
      </c>
    </row>
    <row r="7" spans="1:22" ht="21.95" customHeight="1" x14ac:dyDescent="0.25">
      <c r="A7" s="122" t="str">
        <f>Sheet2!L7</f>
        <v>Milan Melichár</v>
      </c>
      <c r="B7" s="119">
        <f>Sheet2!M7</f>
        <v>7</v>
      </c>
      <c r="C7" s="135">
        <f>Sheet2!N7</f>
        <v>5040</v>
      </c>
      <c r="D7" s="119">
        <f>Sheet2!O7</f>
        <v>6</v>
      </c>
      <c r="E7" s="135">
        <f>Sheet2!P7</f>
        <v>1740</v>
      </c>
      <c r="F7" s="119">
        <f>Sheet2!R7</f>
        <v>13</v>
      </c>
      <c r="G7" s="135">
        <f>Sheet2!S7</f>
        <v>6780</v>
      </c>
      <c r="H7" s="121">
        <f t="shared" si="0"/>
        <v>23</v>
      </c>
      <c r="S7">
        <f t="shared" si="1"/>
        <v>23</v>
      </c>
      <c r="T7">
        <f t="shared" si="2"/>
        <v>12</v>
      </c>
      <c r="U7">
        <f t="shared" si="3"/>
        <v>23.000119999999999</v>
      </c>
      <c r="V7">
        <f t="shared" si="4"/>
        <v>23</v>
      </c>
    </row>
    <row r="8" spans="1:22" ht="21.95" customHeight="1" x14ac:dyDescent="0.25">
      <c r="A8" s="122" t="str">
        <f>Sheet2!L8</f>
        <v>Martin Križan</v>
      </c>
      <c r="B8" s="119">
        <f>Sheet2!M8</f>
        <v>13</v>
      </c>
      <c r="C8" s="135">
        <f>Sheet2!N8</f>
        <v>1820</v>
      </c>
      <c r="D8" s="119">
        <f>Sheet2!O8</f>
        <v>12</v>
      </c>
      <c r="E8" s="135">
        <f>Sheet2!P8</f>
        <v>2720</v>
      </c>
      <c r="F8" s="119">
        <f>Sheet2!R8</f>
        <v>25</v>
      </c>
      <c r="G8" s="135">
        <f>Sheet2!S8</f>
        <v>4540</v>
      </c>
      <c r="H8" s="121">
        <f t="shared" si="0"/>
        <v>50</v>
      </c>
      <c r="S8">
        <f t="shared" si="1"/>
        <v>50</v>
      </c>
      <c r="T8">
        <f t="shared" si="2"/>
        <v>20</v>
      </c>
      <c r="U8">
        <f t="shared" si="3"/>
        <v>50.0002</v>
      </c>
      <c r="V8">
        <f t="shared" si="4"/>
        <v>50</v>
      </c>
    </row>
    <row r="9" spans="1:22" ht="21.95" customHeight="1" x14ac:dyDescent="0.25">
      <c r="A9" s="122" t="str">
        <f>Sheet2!L9</f>
        <v>Peter Bakič</v>
      </c>
      <c r="B9" s="119">
        <f>Sheet2!M9</f>
        <v>12</v>
      </c>
      <c r="C9" s="135">
        <f>Sheet2!N9</f>
        <v>2420</v>
      </c>
      <c r="D9" s="119">
        <f>Sheet2!O9</f>
        <v>10</v>
      </c>
      <c r="E9" s="135">
        <f>Sheet2!P9</f>
        <v>400</v>
      </c>
      <c r="F9" s="119">
        <f>Sheet2!R9</f>
        <v>22</v>
      </c>
      <c r="G9" s="135">
        <f>Sheet2!S9</f>
        <v>2820</v>
      </c>
      <c r="H9" s="121">
        <f t="shared" si="0"/>
        <v>46</v>
      </c>
      <c r="S9">
        <f t="shared" si="1"/>
        <v>46</v>
      </c>
      <c r="T9">
        <f t="shared" si="2"/>
        <v>37</v>
      </c>
      <c r="U9">
        <f t="shared" si="3"/>
        <v>46.000369999999997</v>
      </c>
      <c r="V9">
        <f t="shared" si="4"/>
        <v>46</v>
      </c>
    </row>
    <row r="10" spans="1:22" ht="21.95" customHeight="1" x14ac:dyDescent="0.25">
      <c r="A10" s="122" t="str">
        <f>Sheet2!L10</f>
        <v>Peter Palko</v>
      </c>
      <c r="B10" s="119">
        <f>Sheet2!M10</f>
        <v>5</v>
      </c>
      <c r="C10" s="135">
        <f>Sheet2!N10</f>
        <v>5580</v>
      </c>
      <c r="D10" s="119">
        <f>Sheet2!O10</f>
        <v>7</v>
      </c>
      <c r="E10" s="135">
        <f>Sheet2!P10</f>
        <v>1520</v>
      </c>
      <c r="F10" s="119">
        <f>Sheet2!R10</f>
        <v>12</v>
      </c>
      <c r="G10" s="135">
        <f>Sheet2!S10</f>
        <v>7100</v>
      </c>
      <c r="H10" s="121">
        <f t="shared" si="0"/>
        <v>20</v>
      </c>
      <c r="S10">
        <f t="shared" si="1"/>
        <v>20</v>
      </c>
      <c r="T10">
        <f t="shared" si="2"/>
        <v>11</v>
      </c>
      <c r="U10">
        <f t="shared" si="3"/>
        <v>20.000109999999999</v>
      </c>
      <c r="V10">
        <f t="shared" si="4"/>
        <v>20</v>
      </c>
    </row>
    <row r="11" spans="1:22" ht="21.95" customHeight="1" x14ac:dyDescent="0.25">
      <c r="A11" s="122" t="str">
        <f>Sheet2!L11</f>
        <v>Peter Meszároš</v>
      </c>
      <c r="B11" s="119">
        <f>Sheet2!M11</f>
        <v>9</v>
      </c>
      <c r="C11" s="135">
        <f>Sheet2!N11</f>
        <v>4500</v>
      </c>
      <c r="D11" s="119">
        <f>Sheet2!O11</f>
        <v>11</v>
      </c>
      <c r="E11" s="135">
        <f>Sheet2!P11</f>
        <v>3040</v>
      </c>
      <c r="F11" s="119">
        <f>Sheet2!R11</f>
        <v>20</v>
      </c>
      <c r="G11" s="135">
        <f>Sheet2!S11</f>
        <v>7540</v>
      </c>
      <c r="H11" s="121">
        <f t="shared" si="0"/>
        <v>42</v>
      </c>
      <c r="S11">
        <f t="shared" si="1"/>
        <v>42</v>
      </c>
      <c r="T11">
        <f t="shared" si="2"/>
        <v>7</v>
      </c>
      <c r="U11">
        <f t="shared" si="3"/>
        <v>42.000070000000001</v>
      </c>
      <c r="V11">
        <f t="shared" si="4"/>
        <v>42</v>
      </c>
    </row>
    <row r="12" spans="1:22" ht="21.95" customHeight="1" x14ac:dyDescent="0.25">
      <c r="A12" s="122" t="str">
        <f>Sheet2!L12</f>
        <v>Marek Gergeľ</v>
      </c>
      <c r="B12" s="119">
        <f>Sheet2!M12</f>
        <v>14</v>
      </c>
      <c r="C12" s="135">
        <f>Sheet2!N12</f>
        <v>1100</v>
      </c>
      <c r="D12" s="119">
        <f>Sheet2!O12</f>
        <v>14</v>
      </c>
      <c r="E12" s="135">
        <f>Sheet2!P12</f>
        <v>180</v>
      </c>
      <c r="F12" s="119">
        <f>Sheet2!R12</f>
        <v>28</v>
      </c>
      <c r="G12" s="135">
        <f>Sheet2!S12</f>
        <v>1280</v>
      </c>
      <c r="H12" s="121">
        <f t="shared" si="0"/>
        <v>56</v>
      </c>
      <c r="S12">
        <f t="shared" si="1"/>
        <v>55</v>
      </c>
      <c r="T12">
        <f t="shared" si="2"/>
        <v>50</v>
      </c>
      <c r="U12">
        <f t="shared" si="3"/>
        <v>55.000500000000002</v>
      </c>
      <c r="V12">
        <f t="shared" si="4"/>
        <v>56</v>
      </c>
    </row>
    <row r="13" spans="1:22" ht="21.95" customHeight="1" x14ac:dyDescent="0.25">
      <c r="A13" s="122" t="str">
        <f>Sheet2!L13</f>
        <v>Tomáš Szabo</v>
      </c>
      <c r="B13" s="119">
        <f>Sheet2!M13</f>
        <v>10</v>
      </c>
      <c r="C13" s="135">
        <f>Sheet2!N13</f>
        <v>3400</v>
      </c>
      <c r="D13" s="119">
        <f>Sheet2!O13</f>
        <v>9</v>
      </c>
      <c r="E13" s="135">
        <f>Sheet2!P13</f>
        <v>1520</v>
      </c>
      <c r="F13" s="119">
        <f>Sheet2!R13</f>
        <v>19</v>
      </c>
      <c r="G13" s="135">
        <f>Sheet2!S13</f>
        <v>4920</v>
      </c>
      <c r="H13" s="121">
        <f t="shared" si="0"/>
        <v>39</v>
      </c>
      <c r="S13">
        <f t="shared" si="1"/>
        <v>39</v>
      </c>
      <c r="T13">
        <f t="shared" si="2"/>
        <v>17</v>
      </c>
      <c r="U13">
        <f t="shared" si="3"/>
        <v>39.000169999999997</v>
      </c>
      <c r="V13">
        <f t="shared" si="4"/>
        <v>39</v>
      </c>
    </row>
    <row r="14" spans="1:22" ht="21.95" customHeight="1" x14ac:dyDescent="0.25">
      <c r="A14" s="122" t="str">
        <f>Sheet2!L14</f>
        <v>Milan Zelenák</v>
      </c>
      <c r="B14" s="119">
        <f>Sheet2!M14</f>
        <v>6</v>
      </c>
      <c r="C14" s="135">
        <f>Sheet2!N14</f>
        <v>5300</v>
      </c>
      <c r="D14" s="119">
        <f>Sheet2!O14</f>
        <v>4</v>
      </c>
      <c r="E14" s="135">
        <f>Sheet2!P14</f>
        <v>1820</v>
      </c>
      <c r="F14" s="119">
        <f>Sheet2!R14</f>
        <v>10</v>
      </c>
      <c r="G14" s="135">
        <f>Sheet2!S14</f>
        <v>7120</v>
      </c>
      <c r="H14" s="121">
        <f t="shared" si="0"/>
        <v>15</v>
      </c>
      <c r="S14">
        <f t="shared" si="1"/>
        <v>15</v>
      </c>
      <c r="T14">
        <f t="shared" si="2"/>
        <v>10</v>
      </c>
      <c r="U14">
        <f t="shared" si="3"/>
        <v>15.0001</v>
      </c>
      <c r="V14">
        <f t="shared" si="4"/>
        <v>15</v>
      </c>
    </row>
    <row r="15" spans="1:22" ht="21.95" customHeight="1" x14ac:dyDescent="0.25">
      <c r="A15" s="122" t="str">
        <f>Sheet2!L15</f>
        <v>Martin Haššo</v>
      </c>
      <c r="B15" s="119">
        <f>Sheet2!M15</f>
        <v>1</v>
      </c>
      <c r="C15" s="135">
        <f>Sheet2!N15</f>
        <v>10580</v>
      </c>
      <c r="D15" s="119">
        <f>Sheet2!O15</f>
        <v>2</v>
      </c>
      <c r="E15" s="135">
        <f>Sheet2!P15</f>
        <v>5540</v>
      </c>
      <c r="F15" s="119">
        <f>Sheet2!R15</f>
        <v>3</v>
      </c>
      <c r="G15" s="135">
        <f>Sheet2!S15</f>
        <v>16120</v>
      </c>
      <c r="H15" s="121">
        <f t="shared" si="0"/>
        <v>1</v>
      </c>
      <c r="S15">
        <f t="shared" si="1"/>
        <v>1</v>
      </c>
      <c r="T15">
        <f t="shared" si="2"/>
        <v>1</v>
      </c>
      <c r="U15">
        <f t="shared" si="3"/>
        <v>1.0000100000000001</v>
      </c>
      <c r="V15">
        <f t="shared" si="4"/>
        <v>1</v>
      </c>
    </row>
    <row r="16" spans="1:22" ht="21.95" customHeight="1" x14ac:dyDescent="0.25">
      <c r="A16" s="122" t="str">
        <f>Sheet2!L16</f>
        <v>Norbert Németh</v>
      </c>
      <c r="B16" s="119">
        <f>Sheet2!M16</f>
        <v>2</v>
      </c>
      <c r="C16" s="135">
        <f>Sheet2!N16</f>
        <v>6400</v>
      </c>
      <c r="D16" s="119">
        <f>Sheet2!O16</f>
        <v>9</v>
      </c>
      <c r="E16" s="135">
        <f>Sheet2!P16</f>
        <v>800</v>
      </c>
      <c r="F16" s="119">
        <f>Sheet2!R16</f>
        <v>11</v>
      </c>
      <c r="G16" s="135">
        <f>Sheet2!S16</f>
        <v>7200</v>
      </c>
      <c r="H16" s="121">
        <f t="shared" si="0"/>
        <v>18</v>
      </c>
      <c r="S16">
        <f t="shared" si="1"/>
        <v>18</v>
      </c>
      <c r="T16">
        <f t="shared" si="2"/>
        <v>9</v>
      </c>
      <c r="U16">
        <f t="shared" si="3"/>
        <v>18.00009</v>
      </c>
      <c r="V16">
        <f t="shared" si="4"/>
        <v>18</v>
      </c>
    </row>
    <row r="17" spans="1:22" ht="21.95" customHeight="1" x14ac:dyDescent="0.25">
      <c r="A17" s="122" t="str">
        <f>Sheet2!L17</f>
        <v>Marek Slamka</v>
      </c>
      <c r="B17" s="119">
        <f>Sheet2!M17</f>
        <v>8</v>
      </c>
      <c r="C17" s="135">
        <f>Sheet2!N17</f>
        <v>4760</v>
      </c>
      <c r="D17" s="119">
        <f>Sheet2!O17</f>
        <v>6</v>
      </c>
      <c r="E17" s="135">
        <f>Sheet2!P17</f>
        <v>1720</v>
      </c>
      <c r="F17" s="119">
        <f>Sheet2!R17</f>
        <v>14</v>
      </c>
      <c r="G17" s="135">
        <f>Sheet2!S17</f>
        <v>6480</v>
      </c>
      <c r="H17" s="121">
        <f t="shared" si="0"/>
        <v>25</v>
      </c>
      <c r="S17">
        <f t="shared" si="1"/>
        <v>25</v>
      </c>
      <c r="T17">
        <f t="shared" si="2"/>
        <v>13</v>
      </c>
      <c r="U17">
        <f t="shared" si="3"/>
        <v>25.000129999999999</v>
      </c>
      <c r="V17">
        <f t="shared" si="4"/>
        <v>25</v>
      </c>
    </row>
    <row r="18" spans="1:22" ht="21.95" customHeight="1" x14ac:dyDescent="0.25">
      <c r="A18" s="122" t="str">
        <f>Sheet2!L18</f>
        <v>Miroslav Začko</v>
      </c>
      <c r="B18" s="119">
        <f>Sheet2!M18</f>
        <v>11</v>
      </c>
      <c r="C18" s="135">
        <f>Sheet2!N18</f>
        <v>3120</v>
      </c>
      <c r="D18" s="119">
        <f>Sheet2!O18</f>
        <v>14</v>
      </c>
      <c r="E18" s="135">
        <f>Sheet2!P18</f>
        <v>1020</v>
      </c>
      <c r="F18" s="119">
        <f>Sheet2!R18</f>
        <v>25</v>
      </c>
      <c r="G18" s="135">
        <f>Sheet2!S18</f>
        <v>4140</v>
      </c>
      <c r="H18" s="121">
        <f t="shared" si="0"/>
        <v>51</v>
      </c>
      <c r="S18">
        <f t="shared" si="1"/>
        <v>50</v>
      </c>
      <c r="T18">
        <f t="shared" si="2"/>
        <v>23</v>
      </c>
      <c r="U18">
        <f t="shared" si="3"/>
        <v>50.000230000000002</v>
      </c>
      <c r="V18">
        <f t="shared" si="4"/>
        <v>51</v>
      </c>
    </row>
    <row r="19" spans="1:22" ht="21.95" customHeight="1" x14ac:dyDescent="0.25">
      <c r="A19" s="122" t="str">
        <f>Sheet2!L19</f>
        <v>XX</v>
      </c>
      <c r="B19" s="119">
        <f>Sheet2!M19</f>
        <v>15</v>
      </c>
      <c r="C19" s="135">
        <f>Sheet2!N19</f>
        <v>-1</v>
      </c>
      <c r="D19" s="119">
        <f>Sheet2!O19</f>
        <v>15</v>
      </c>
      <c r="E19" s="135">
        <f>Sheet2!P19</f>
        <v>-1</v>
      </c>
      <c r="F19" s="119">
        <f>Sheet2!R19</f>
        <v>30</v>
      </c>
      <c r="G19" s="135">
        <f>Sheet2!S19</f>
        <v>-2</v>
      </c>
      <c r="H19" s="121">
        <f t="shared" si="0"/>
        <v>58</v>
      </c>
      <c r="S19">
        <f t="shared" si="1"/>
        <v>58</v>
      </c>
      <c r="T19">
        <f t="shared" si="2"/>
        <v>58</v>
      </c>
      <c r="U19">
        <f t="shared" si="3"/>
        <v>58.000579999999999</v>
      </c>
      <c r="V19">
        <f t="shared" si="4"/>
        <v>58</v>
      </c>
    </row>
    <row r="20" spans="1:22" ht="21.95" customHeight="1" x14ac:dyDescent="0.25">
      <c r="A20" s="122" t="str">
        <f>Sheet2!L20</f>
        <v>Ján Slašťan</v>
      </c>
      <c r="B20" s="119">
        <f>Sheet2!M20</f>
        <v>7</v>
      </c>
      <c r="C20" s="135">
        <f>Sheet2!N20</f>
        <v>1720</v>
      </c>
      <c r="D20" s="119">
        <f>Sheet2!O20</f>
        <v>11</v>
      </c>
      <c r="E20" s="135">
        <f>Sheet2!P20</f>
        <v>1200</v>
      </c>
      <c r="F20" s="119">
        <f>Sheet2!R20</f>
        <v>18</v>
      </c>
      <c r="G20" s="135">
        <f>Sheet2!S20</f>
        <v>2920</v>
      </c>
      <c r="H20" s="121">
        <f t="shared" si="0"/>
        <v>34</v>
      </c>
      <c r="S20">
        <f t="shared" si="1"/>
        <v>34</v>
      </c>
      <c r="T20">
        <f t="shared" si="2"/>
        <v>36</v>
      </c>
      <c r="U20">
        <f t="shared" si="3"/>
        <v>34.000360000000001</v>
      </c>
      <c r="V20">
        <f t="shared" si="4"/>
        <v>34</v>
      </c>
    </row>
    <row r="21" spans="1:22" ht="21.95" customHeight="1" x14ac:dyDescent="0.25">
      <c r="A21" s="122" t="str">
        <f>Sheet2!L21</f>
        <v>Ľud. Scheibenreif</v>
      </c>
      <c r="B21" s="119">
        <f>Sheet2!M21</f>
        <v>1</v>
      </c>
      <c r="C21" s="135">
        <f>Sheet2!N21</f>
        <v>3760</v>
      </c>
      <c r="D21" s="119">
        <f>Sheet2!O21</f>
        <v>4</v>
      </c>
      <c r="E21" s="135">
        <f>Sheet2!P21</f>
        <v>4360</v>
      </c>
      <c r="F21" s="119">
        <f>Sheet2!R21</f>
        <v>5</v>
      </c>
      <c r="G21" s="135">
        <f>Sheet2!S21</f>
        <v>8120</v>
      </c>
      <c r="H21" s="121">
        <f t="shared" si="0"/>
        <v>4</v>
      </c>
      <c r="S21">
        <f t="shared" si="1"/>
        <v>4</v>
      </c>
      <c r="T21">
        <f t="shared" si="2"/>
        <v>5</v>
      </c>
      <c r="U21">
        <f t="shared" si="3"/>
        <v>4.0000499999999999</v>
      </c>
      <c r="V21">
        <f t="shared" si="4"/>
        <v>4</v>
      </c>
    </row>
    <row r="22" spans="1:22" ht="21.95" customHeight="1" x14ac:dyDescent="0.25">
      <c r="A22" s="122" t="str">
        <f>Sheet2!L22</f>
        <v>Alexander Ponya</v>
      </c>
      <c r="B22" s="119">
        <f>Sheet2!M22</f>
        <v>10</v>
      </c>
      <c r="C22" s="135">
        <f>Sheet2!N22</f>
        <v>840</v>
      </c>
      <c r="D22" s="119">
        <f>Sheet2!O22</f>
        <v>5</v>
      </c>
      <c r="E22" s="135">
        <f>Sheet2!P22</f>
        <v>1180</v>
      </c>
      <c r="F22" s="119">
        <f>Sheet2!R22</f>
        <v>15</v>
      </c>
      <c r="G22" s="135">
        <f>Sheet2!S22</f>
        <v>2020</v>
      </c>
      <c r="H22" s="121">
        <f t="shared" si="0"/>
        <v>29</v>
      </c>
      <c r="S22">
        <f t="shared" si="1"/>
        <v>28</v>
      </c>
      <c r="T22">
        <f t="shared" si="2"/>
        <v>45</v>
      </c>
      <c r="U22">
        <f t="shared" si="3"/>
        <v>28.000450000000001</v>
      </c>
      <c r="V22">
        <f t="shared" si="4"/>
        <v>29</v>
      </c>
    </row>
    <row r="23" spans="1:22" ht="21.95" customHeight="1" x14ac:dyDescent="0.25">
      <c r="A23" s="122" t="str">
        <f>Sheet2!L23</f>
        <v>Pavel Brašeň</v>
      </c>
      <c r="B23" s="119">
        <f>Sheet2!M23</f>
        <v>3</v>
      </c>
      <c r="C23" s="135">
        <f>Sheet2!N23</f>
        <v>2820</v>
      </c>
      <c r="D23" s="119">
        <f>Sheet2!O23</f>
        <v>1</v>
      </c>
      <c r="E23" s="135">
        <f>Sheet2!P23</f>
        <v>4400</v>
      </c>
      <c r="F23" s="119">
        <f>Sheet2!R23</f>
        <v>4</v>
      </c>
      <c r="G23" s="135">
        <f>Sheet2!S23</f>
        <v>7220</v>
      </c>
      <c r="H23" s="121">
        <f t="shared" si="0"/>
        <v>3</v>
      </c>
      <c r="S23">
        <f t="shared" si="1"/>
        <v>2</v>
      </c>
      <c r="T23">
        <f t="shared" si="2"/>
        <v>8</v>
      </c>
      <c r="U23">
        <f t="shared" si="3"/>
        <v>2.0000800000000001</v>
      </c>
      <c r="V23">
        <f t="shared" si="4"/>
        <v>3</v>
      </c>
    </row>
    <row r="24" spans="1:22" ht="21.95" customHeight="1" x14ac:dyDescent="0.25">
      <c r="A24" s="122" t="str">
        <f>Sheet2!L24</f>
        <v>Ján Beniš</v>
      </c>
      <c r="B24" s="119">
        <f>Sheet2!M24</f>
        <v>11</v>
      </c>
      <c r="C24" s="135">
        <f>Sheet2!N24</f>
        <v>460</v>
      </c>
      <c r="D24" s="119">
        <f>Sheet2!O24</f>
        <v>8.5</v>
      </c>
      <c r="E24" s="135">
        <f>Sheet2!P24</f>
        <v>1380</v>
      </c>
      <c r="F24" s="119">
        <f>Sheet2!R24</f>
        <v>19.5</v>
      </c>
      <c r="G24" s="135">
        <f>Sheet2!S24</f>
        <v>1840</v>
      </c>
      <c r="H24" s="121">
        <f t="shared" si="0"/>
        <v>41</v>
      </c>
      <c r="S24">
        <f t="shared" si="1"/>
        <v>41</v>
      </c>
      <c r="T24">
        <f t="shared" si="2"/>
        <v>47</v>
      </c>
      <c r="U24">
        <f t="shared" si="3"/>
        <v>41.00047</v>
      </c>
      <c r="V24">
        <f t="shared" si="4"/>
        <v>41</v>
      </c>
    </row>
    <row r="25" spans="1:22" ht="21.95" customHeight="1" x14ac:dyDescent="0.25">
      <c r="A25" s="122" t="str">
        <f>Sheet2!L25</f>
        <v>Patrik Molnár</v>
      </c>
      <c r="B25" s="119">
        <f>Sheet2!M25</f>
        <v>15</v>
      </c>
      <c r="C25" s="135">
        <f>Sheet2!N25</f>
        <v>0</v>
      </c>
      <c r="D25" s="119">
        <f>Sheet2!O25</f>
        <v>12</v>
      </c>
      <c r="E25" s="135">
        <f>Sheet2!P25</f>
        <v>220</v>
      </c>
      <c r="F25" s="119">
        <f>Sheet2!R25</f>
        <v>27</v>
      </c>
      <c r="G25" s="135">
        <f>Sheet2!S25</f>
        <v>220</v>
      </c>
      <c r="H25" s="121">
        <f t="shared" si="0"/>
        <v>54</v>
      </c>
      <c r="S25">
        <f t="shared" si="1"/>
        <v>53</v>
      </c>
      <c r="T25">
        <f t="shared" si="2"/>
        <v>56</v>
      </c>
      <c r="U25">
        <f t="shared" si="3"/>
        <v>53.00056</v>
      </c>
      <c r="V25">
        <f t="shared" si="4"/>
        <v>54</v>
      </c>
    </row>
    <row r="26" spans="1:22" ht="21.95" customHeight="1" x14ac:dyDescent="0.25">
      <c r="A26" s="122" t="str">
        <f>Sheet2!L26</f>
        <v>Leonard Vajdulák</v>
      </c>
      <c r="B26" s="119">
        <f>Sheet2!M26</f>
        <v>4</v>
      </c>
      <c r="C26" s="135">
        <f>Sheet2!N26</f>
        <v>2340</v>
      </c>
      <c r="D26" s="119">
        <f>Sheet2!O26</f>
        <v>12</v>
      </c>
      <c r="E26" s="135">
        <f>Sheet2!P26</f>
        <v>780</v>
      </c>
      <c r="F26" s="119">
        <f>Sheet2!R26</f>
        <v>16</v>
      </c>
      <c r="G26" s="135">
        <f>Sheet2!S26</f>
        <v>3120</v>
      </c>
      <c r="H26" s="121">
        <f t="shared" si="0"/>
        <v>30</v>
      </c>
      <c r="S26">
        <f t="shared" si="1"/>
        <v>30</v>
      </c>
      <c r="T26">
        <f t="shared" si="2"/>
        <v>33</v>
      </c>
      <c r="U26">
        <f t="shared" si="3"/>
        <v>30.000330000000002</v>
      </c>
      <c r="V26">
        <f t="shared" si="4"/>
        <v>30</v>
      </c>
    </row>
    <row r="27" spans="1:22" ht="21.95" customHeight="1" x14ac:dyDescent="0.25">
      <c r="A27" s="122" t="str">
        <f>Sheet2!L27</f>
        <v>Pavol Madro</v>
      </c>
      <c r="B27" s="119">
        <f>Sheet2!M27</f>
        <v>12</v>
      </c>
      <c r="C27" s="135">
        <f>Sheet2!N27</f>
        <v>420</v>
      </c>
      <c r="D27" s="119">
        <f>Sheet2!O27</f>
        <v>6.5</v>
      </c>
      <c r="E27" s="135">
        <f>Sheet2!P27</f>
        <v>1140</v>
      </c>
      <c r="F27" s="119">
        <f>Sheet2!R27</f>
        <v>18.5</v>
      </c>
      <c r="G27" s="135">
        <f>Sheet2!S27</f>
        <v>1560</v>
      </c>
      <c r="H27" s="121">
        <f t="shared" si="0"/>
        <v>37</v>
      </c>
      <c r="S27">
        <f t="shared" si="1"/>
        <v>36</v>
      </c>
      <c r="T27">
        <f t="shared" si="2"/>
        <v>48</v>
      </c>
      <c r="U27">
        <f t="shared" si="3"/>
        <v>36.000480000000003</v>
      </c>
      <c r="V27">
        <f t="shared" si="4"/>
        <v>37</v>
      </c>
    </row>
    <row r="28" spans="1:22" ht="21.95" customHeight="1" x14ac:dyDescent="0.25">
      <c r="A28" s="122" t="str">
        <f>Sheet2!L28</f>
        <v>Milan Gažo</v>
      </c>
      <c r="B28" s="119">
        <f>Sheet2!M28</f>
        <v>2</v>
      </c>
      <c r="C28" s="135">
        <f>Sheet2!N28</f>
        <v>3260</v>
      </c>
      <c r="D28" s="119">
        <f>Sheet2!O28</f>
        <v>13</v>
      </c>
      <c r="E28" s="135">
        <f>Sheet2!P28</f>
        <v>540</v>
      </c>
      <c r="F28" s="119">
        <f>Sheet2!R28</f>
        <v>15</v>
      </c>
      <c r="G28" s="135">
        <f>Sheet2!S28</f>
        <v>3800</v>
      </c>
      <c r="H28" s="121">
        <f t="shared" si="0"/>
        <v>28</v>
      </c>
      <c r="S28">
        <f t="shared" si="1"/>
        <v>28</v>
      </c>
      <c r="T28">
        <f t="shared" si="2"/>
        <v>29</v>
      </c>
      <c r="U28">
        <f t="shared" si="3"/>
        <v>28.00029</v>
      </c>
      <c r="V28">
        <f t="shared" si="4"/>
        <v>28</v>
      </c>
    </row>
    <row r="29" spans="1:22" ht="21.95" customHeight="1" x14ac:dyDescent="0.25">
      <c r="A29" s="122" t="str">
        <f>Sheet2!L29</f>
        <v>Peter Králik</v>
      </c>
      <c r="B29" s="119">
        <f>Sheet2!M29</f>
        <v>6</v>
      </c>
      <c r="C29" s="135">
        <f>Sheet2!N29</f>
        <v>1760</v>
      </c>
      <c r="D29" s="119">
        <f>Sheet2!O29</f>
        <v>1</v>
      </c>
      <c r="E29" s="135">
        <f>Sheet2!P29</f>
        <v>8900</v>
      </c>
      <c r="F29" s="119">
        <f>Sheet2!R29</f>
        <v>7</v>
      </c>
      <c r="G29" s="135">
        <f>Sheet2!S29</f>
        <v>10660</v>
      </c>
      <c r="H29" s="121">
        <f t="shared" si="0"/>
        <v>11</v>
      </c>
      <c r="S29">
        <f t="shared" si="1"/>
        <v>11</v>
      </c>
      <c r="T29">
        <f t="shared" si="2"/>
        <v>2</v>
      </c>
      <c r="U29">
        <f t="shared" si="3"/>
        <v>11.000019999999999</v>
      </c>
      <c r="V29">
        <f t="shared" si="4"/>
        <v>11</v>
      </c>
    </row>
    <row r="30" spans="1:22" ht="21.95" customHeight="1" x14ac:dyDescent="0.25">
      <c r="A30" s="122" t="str">
        <f>Sheet2!L30</f>
        <v>Branislav Kriška</v>
      </c>
      <c r="B30" s="119">
        <f>Sheet2!M30</f>
        <v>13</v>
      </c>
      <c r="C30" s="135">
        <f>Sheet2!N30</f>
        <v>220</v>
      </c>
      <c r="D30" s="119">
        <f>Sheet2!O30</f>
        <v>8</v>
      </c>
      <c r="E30" s="135">
        <f>Sheet2!P30</f>
        <v>1040</v>
      </c>
      <c r="F30" s="119">
        <f>Sheet2!R30</f>
        <v>21</v>
      </c>
      <c r="G30" s="135">
        <f>Sheet2!S30</f>
        <v>1260</v>
      </c>
      <c r="H30" s="121">
        <f t="shared" si="0"/>
        <v>45</v>
      </c>
      <c r="S30">
        <f t="shared" si="1"/>
        <v>45</v>
      </c>
      <c r="T30">
        <f t="shared" si="2"/>
        <v>51</v>
      </c>
      <c r="U30">
        <f t="shared" si="3"/>
        <v>45.000509999999998</v>
      </c>
      <c r="V30">
        <f t="shared" si="4"/>
        <v>45</v>
      </c>
    </row>
    <row r="31" spans="1:22" ht="21.95" customHeight="1" x14ac:dyDescent="0.25">
      <c r="A31" s="122" t="str">
        <f>Sheet2!L31</f>
        <v>Andrej Kasan</v>
      </c>
      <c r="B31" s="119">
        <f>Sheet2!M31</f>
        <v>8</v>
      </c>
      <c r="C31" s="135">
        <f>Sheet2!N31</f>
        <v>1180</v>
      </c>
      <c r="D31" s="119">
        <f>Sheet2!O31</f>
        <v>11</v>
      </c>
      <c r="E31" s="135">
        <f>Sheet2!P31</f>
        <v>1080</v>
      </c>
      <c r="F31" s="119">
        <f>Sheet2!R31</f>
        <v>19</v>
      </c>
      <c r="G31" s="135">
        <f>Sheet2!S31</f>
        <v>2260</v>
      </c>
      <c r="H31" s="121">
        <f t="shared" si="0"/>
        <v>40</v>
      </c>
      <c r="S31">
        <f t="shared" si="1"/>
        <v>39</v>
      </c>
      <c r="T31">
        <f t="shared" si="2"/>
        <v>44</v>
      </c>
      <c r="U31">
        <f t="shared" si="3"/>
        <v>39.000439999999998</v>
      </c>
      <c r="V31">
        <f t="shared" si="4"/>
        <v>40</v>
      </c>
    </row>
    <row r="32" spans="1:22" ht="21.95" customHeight="1" x14ac:dyDescent="0.25">
      <c r="A32" s="122" t="str">
        <f>Sheet2!L32</f>
        <v>Matej Buchan</v>
      </c>
      <c r="B32" s="119">
        <f>Sheet2!M32</f>
        <v>5</v>
      </c>
      <c r="C32" s="135">
        <f>Sheet2!N32</f>
        <v>2040</v>
      </c>
      <c r="D32" s="119">
        <f>Sheet2!O32</f>
        <v>5</v>
      </c>
      <c r="E32" s="135">
        <f>Sheet2!P32</f>
        <v>1900</v>
      </c>
      <c r="F32" s="119">
        <f>Sheet2!R32</f>
        <v>10</v>
      </c>
      <c r="G32" s="135">
        <f>Sheet2!S32</f>
        <v>3940</v>
      </c>
      <c r="H32" s="121">
        <f t="shared" si="0"/>
        <v>16</v>
      </c>
      <c r="S32">
        <f t="shared" si="1"/>
        <v>15</v>
      </c>
      <c r="T32">
        <f t="shared" si="2"/>
        <v>27</v>
      </c>
      <c r="U32">
        <f t="shared" si="3"/>
        <v>15.00027</v>
      </c>
      <c r="V32">
        <f t="shared" si="4"/>
        <v>16</v>
      </c>
    </row>
    <row r="33" spans="1:22" ht="21.95" customHeight="1" x14ac:dyDescent="0.25">
      <c r="A33" s="122" t="str">
        <f>Sheet2!L33</f>
        <v>Peter Bendík</v>
      </c>
      <c r="B33" s="119">
        <f>Sheet2!M33</f>
        <v>9</v>
      </c>
      <c r="C33" s="135">
        <f>Sheet2!N33</f>
        <v>1060</v>
      </c>
      <c r="D33" s="119">
        <f>Sheet2!O33</f>
        <v>4</v>
      </c>
      <c r="E33" s="135">
        <f>Sheet2!P33</f>
        <v>1940</v>
      </c>
      <c r="F33" s="119">
        <f>Sheet2!R33</f>
        <v>13</v>
      </c>
      <c r="G33" s="135">
        <f>Sheet2!S33</f>
        <v>3000</v>
      </c>
      <c r="H33" s="121">
        <f t="shared" si="0"/>
        <v>24</v>
      </c>
      <c r="S33">
        <f t="shared" si="1"/>
        <v>23</v>
      </c>
      <c r="T33">
        <f t="shared" si="2"/>
        <v>34</v>
      </c>
      <c r="U33">
        <f t="shared" si="3"/>
        <v>23.000340000000001</v>
      </c>
      <c r="V33">
        <f t="shared" si="4"/>
        <v>24</v>
      </c>
    </row>
    <row r="34" spans="1:22" ht="21.95" customHeight="1" x14ac:dyDescent="0.25">
      <c r="A34" s="122" t="str">
        <f>Sheet2!L34</f>
        <v>YY</v>
      </c>
      <c r="B34" s="119">
        <f>Sheet2!M34</f>
        <v>15</v>
      </c>
      <c r="C34" s="135">
        <f>Sheet2!N34</f>
        <v>-1</v>
      </c>
      <c r="D34" s="119">
        <f>Sheet2!O34</f>
        <v>15</v>
      </c>
      <c r="E34" s="135">
        <f>Sheet2!P34</f>
        <v>-1</v>
      </c>
      <c r="F34" s="119">
        <f>Sheet2!R34</f>
        <v>30</v>
      </c>
      <c r="G34" s="135">
        <f>Sheet2!S34</f>
        <v>-2</v>
      </c>
      <c r="H34" s="121">
        <f t="shared" si="0"/>
        <v>58</v>
      </c>
      <c r="S34">
        <f t="shared" si="1"/>
        <v>58</v>
      </c>
      <c r="T34">
        <f t="shared" si="2"/>
        <v>58</v>
      </c>
      <c r="U34">
        <f t="shared" si="3"/>
        <v>58.000579999999999</v>
      </c>
      <c r="V34">
        <f t="shared" si="4"/>
        <v>58</v>
      </c>
    </row>
    <row r="35" spans="1:22" ht="21.95" customHeight="1" thickBot="1" x14ac:dyDescent="0.3">
      <c r="A35" s="123" t="str">
        <f>Sheet2!L35</f>
        <v>Róbet Feču</v>
      </c>
      <c r="B35" s="124">
        <f>Sheet2!M35</f>
        <v>15</v>
      </c>
      <c r="C35" s="136">
        <f>Sheet2!N35</f>
        <v>0</v>
      </c>
      <c r="D35" s="124">
        <f>Sheet2!O35</f>
        <v>14</v>
      </c>
      <c r="E35" s="136">
        <f>Sheet2!P35</f>
        <v>40</v>
      </c>
      <c r="F35" s="124">
        <f>Sheet2!R35</f>
        <v>29</v>
      </c>
      <c r="G35" s="136">
        <f>Sheet2!S35</f>
        <v>40</v>
      </c>
      <c r="H35" s="125">
        <f t="shared" si="0"/>
        <v>57</v>
      </c>
      <c r="S35">
        <f t="shared" si="1"/>
        <v>57</v>
      </c>
      <c r="T35">
        <f t="shared" si="2"/>
        <v>57</v>
      </c>
      <c r="U35">
        <f t="shared" si="3"/>
        <v>57.000570000000003</v>
      </c>
      <c r="V35">
        <f t="shared" si="4"/>
        <v>57</v>
      </c>
    </row>
    <row r="36" spans="1:22" ht="21.95" customHeight="1" x14ac:dyDescent="0.25">
      <c r="A36" s="131" t="str">
        <f>Sheet2!L36</f>
        <v>Peter Hašuk</v>
      </c>
      <c r="B36" s="132">
        <f>Sheet2!M36</f>
        <v>7.5</v>
      </c>
      <c r="C36" s="137">
        <f>Sheet2!N36</f>
        <v>860</v>
      </c>
      <c r="D36" s="132">
        <f>Sheet2!O36</f>
        <v>11</v>
      </c>
      <c r="E36" s="137">
        <f>Sheet2!P36</f>
        <v>340</v>
      </c>
      <c r="F36" s="132">
        <f>Sheet2!R36</f>
        <v>18.5</v>
      </c>
      <c r="G36" s="137">
        <f>Sheet2!S36</f>
        <v>1200</v>
      </c>
      <c r="H36" s="133">
        <f t="shared" si="0"/>
        <v>38</v>
      </c>
      <c r="S36">
        <f t="shared" si="1"/>
        <v>36</v>
      </c>
      <c r="T36">
        <f t="shared" si="2"/>
        <v>52</v>
      </c>
      <c r="U36">
        <f t="shared" si="3"/>
        <v>36.000520000000002</v>
      </c>
      <c r="V36">
        <f t="shared" si="4"/>
        <v>38</v>
      </c>
    </row>
    <row r="37" spans="1:22" ht="21.95" customHeight="1" x14ac:dyDescent="0.25">
      <c r="A37" s="122" t="str">
        <f>Sheet2!L37</f>
        <v>Pavol Matula</v>
      </c>
      <c r="B37" s="119">
        <f>Sheet2!M37</f>
        <v>12</v>
      </c>
      <c r="C37" s="135">
        <f>Sheet2!N37</f>
        <v>60</v>
      </c>
      <c r="D37" s="119">
        <f>Sheet2!O37</f>
        <v>8</v>
      </c>
      <c r="E37" s="135">
        <f>Sheet2!P37</f>
        <v>3220</v>
      </c>
      <c r="F37" s="119">
        <f>Sheet2!R37</f>
        <v>20</v>
      </c>
      <c r="G37" s="135">
        <f>Sheet2!S37</f>
        <v>3280</v>
      </c>
      <c r="H37" s="121">
        <f t="shared" si="0"/>
        <v>43</v>
      </c>
      <c r="S37">
        <f t="shared" si="1"/>
        <v>42</v>
      </c>
      <c r="T37">
        <f t="shared" si="2"/>
        <v>32</v>
      </c>
      <c r="U37">
        <f t="shared" si="3"/>
        <v>42.000320000000002</v>
      </c>
      <c r="V37">
        <f t="shared" si="4"/>
        <v>43</v>
      </c>
    </row>
    <row r="38" spans="1:22" ht="21.95" customHeight="1" x14ac:dyDescent="0.25">
      <c r="A38" s="122" t="str">
        <f>Sheet2!L38</f>
        <v>Ľudovít Tamáš</v>
      </c>
      <c r="B38" s="119">
        <f>Sheet2!M38</f>
        <v>6</v>
      </c>
      <c r="C38" s="135">
        <f>Sheet2!N38</f>
        <v>1160</v>
      </c>
      <c r="D38" s="119">
        <f>Sheet2!O38</f>
        <v>10</v>
      </c>
      <c r="E38" s="135">
        <f>Sheet2!P38</f>
        <v>1240</v>
      </c>
      <c r="F38" s="119">
        <f>Sheet2!R38</f>
        <v>16</v>
      </c>
      <c r="G38" s="135">
        <f>Sheet2!S38</f>
        <v>2400</v>
      </c>
      <c r="H38" s="121">
        <f t="shared" si="0"/>
        <v>31</v>
      </c>
      <c r="S38">
        <f t="shared" si="1"/>
        <v>30</v>
      </c>
      <c r="T38">
        <f t="shared" si="2"/>
        <v>41</v>
      </c>
      <c r="U38">
        <f t="shared" si="3"/>
        <v>30.000409999999999</v>
      </c>
      <c r="V38">
        <f t="shared" si="4"/>
        <v>31</v>
      </c>
    </row>
    <row r="39" spans="1:22" ht="21.95" customHeight="1" x14ac:dyDescent="0.25">
      <c r="A39" s="122" t="str">
        <f>Sheet2!L39</f>
        <v>Martin Ninčák</v>
      </c>
      <c r="B39" s="119">
        <f>Sheet2!M39</f>
        <v>3</v>
      </c>
      <c r="C39" s="135">
        <f>Sheet2!N39</f>
        <v>2180</v>
      </c>
      <c r="D39" s="119">
        <f>Sheet2!O39</f>
        <v>3</v>
      </c>
      <c r="E39" s="135">
        <f>Sheet2!P39</f>
        <v>2260</v>
      </c>
      <c r="F39" s="119">
        <f>Sheet2!R39</f>
        <v>6</v>
      </c>
      <c r="G39" s="135">
        <f>Sheet2!S39</f>
        <v>4440</v>
      </c>
      <c r="H39" s="121">
        <f t="shared" si="0"/>
        <v>9</v>
      </c>
      <c r="S39">
        <f t="shared" si="1"/>
        <v>7</v>
      </c>
      <c r="T39">
        <f t="shared" si="2"/>
        <v>21</v>
      </c>
      <c r="U39">
        <f t="shared" si="3"/>
        <v>7.00021</v>
      </c>
      <c r="V39">
        <f t="shared" si="4"/>
        <v>9</v>
      </c>
    </row>
    <row r="40" spans="1:22" ht="21.95" customHeight="1" x14ac:dyDescent="0.25">
      <c r="A40" s="122" t="str">
        <f>Sheet2!L40</f>
        <v>Martin Petroci</v>
      </c>
      <c r="B40" s="119">
        <f>Sheet2!M40</f>
        <v>15</v>
      </c>
      <c r="C40" s="135">
        <f>Sheet2!N40</f>
        <v>0</v>
      </c>
      <c r="D40" s="119">
        <f>Sheet2!O40</f>
        <v>13</v>
      </c>
      <c r="E40" s="135">
        <f>Sheet2!P40</f>
        <v>2660</v>
      </c>
      <c r="F40" s="119">
        <f>Sheet2!R40</f>
        <v>28</v>
      </c>
      <c r="G40" s="135">
        <f>Sheet2!S40</f>
        <v>2660</v>
      </c>
      <c r="H40" s="121">
        <f t="shared" si="0"/>
        <v>55</v>
      </c>
      <c r="S40">
        <f t="shared" si="1"/>
        <v>55</v>
      </c>
      <c r="T40">
        <f t="shared" si="2"/>
        <v>38</v>
      </c>
      <c r="U40">
        <f t="shared" si="3"/>
        <v>55.00038</v>
      </c>
      <c r="V40">
        <f t="shared" si="4"/>
        <v>55</v>
      </c>
    </row>
    <row r="41" spans="1:22" ht="21.95" customHeight="1" x14ac:dyDescent="0.25">
      <c r="A41" s="122" t="str">
        <f>Sheet2!L41</f>
        <v>Jozef Púčik</v>
      </c>
      <c r="B41" s="119">
        <f>Sheet2!M41</f>
        <v>10</v>
      </c>
      <c r="C41" s="135">
        <f>Sheet2!N41</f>
        <v>560</v>
      </c>
      <c r="D41" s="119">
        <f>Sheet2!O41</f>
        <v>1</v>
      </c>
      <c r="E41" s="135">
        <f>Sheet2!P41</f>
        <v>1940</v>
      </c>
      <c r="F41" s="119">
        <f>Sheet2!R41</f>
        <v>11</v>
      </c>
      <c r="G41" s="135">
        <f>Sheet2!S41</f>
        <v>2500</v>
      </c>
      <c r="H41" s="121">
        <f t="shared" si="0"/>
        <v>19</v>
      </c>
      <c r="S41">
        <f t="shared" si="1"/>
        <v>18</v>
      </c>
      <c r="T41">
        <f t="shared" si="2"/>
        <v>40</v>
      </c>
      <c r="U41">
        <f t="shared" si="3"/>
        <v>18.000399999999999</v>
      </c>
      <c r="V41">
        <f t="shared" si="4"/>
        <v>19</v>
      </c>
    </row>
    <row r="42" spans="1:22" ht="21.95" customHeight="1" x14ac:dyDescent="0.25">
      <c r="A42" s="122" t="str">
        <f>Sheet2!L42</f>
        <v>Marián Hason</v>
      </c>
      <c r="B42" s="119">
        <f>Sheet2!M42</f>
        <v>7.5</v>
      </c>
      <c r="C42" s="135">
        <f>Sheet2!N42</f>
        <v>860</v>
      </c>
      <c r="D42" s="119">
        <f>Sheet2!O42</f>
        <v>10</v>
      </c>
      <c r="E42" s="135">
        <f>Sheet2!P42</f>
        <v>3140</v>
      </c>
      <c r="F42" s="119">
        <f>Sheet2!R42</f>
        <v>17.5</v>
      </c>
      <c r="G42" s="135">
        <f>Sheet2!S42</f>
        <v>4000</v>
      </c>
      <c r="H42" s="121">
        <f t="shared" si="0"/>
        <v>32</v>
      </c>
      <c r="S42">
        <f t="shared" si="1"/>
        <v>32</v>
      </c>
      <c r="T42">
        <f t="shared" si="2"/>
        <v>25</v>
      </c>
      <c r="U42">
        <f t="shared" si="3"/>
        <v>32.000250000000001</v>
      </c>
      <c r="V42">
        <f t="shared" si="4"/>
        <v>32</v>
      </c>
    </row>
    <row r="43" spans="1:22" ht="21.95" customHeight="1" x14ac:dyDescent="0.25">
      <c r="A43" s="122" t="str">
        <f>Sheet2!L43</f>
        <v>Jozef Vígh st</v>
      </c>
      <c r="B43" s="119">
        <f>Sheet2!M43</f>
        <v>1</v>
      </c>
      <c r="C43" s="135">
        <f>Sheet2!N43</f>
        <v>3360</v>
      </c>
      <c r="D43" s="119">
        <f>Sheet2!O43</f>
        <v>3</v>
      </c>
      <c r="E43" s="135">
        <f>Sheet2!P43</f>
        <v>5400</v>
      </c>
      <c r="F43" s="119">
        <f>Sheet2!R43</f>
        <v>4</v>
      </c>
      <c r="G43" s="135">
        <f>Sheet2!S43</f>
        <v>8760</v>
      </c>
      <c r="H43" s="121">
        <f t="shared" si="0"/>
        <v>2</v>
      </c>
      <c r="S43">
        <f t="shared" si="1"/>
        <v>2</v>
      </c>
      <c r="T43">
        <f t="shared" si="2"/>
        <v>4</v>
      </c>
      <c r="U43">
        <f t="shared" si="3"/>
        <v>2.0000399999999998</v>
      </c>
      <c r="V43">
        <f t="shared" si="4"/>
        <v>2</v>
      </c>
    </row>
    <row r="44" spans="1:22" ht="21.95" customHeight="1" x14ac:dyDescent="0.25">
      <c r="A44" s="122" t="str">
        <f>Sheet2!L44</f>
        <v>Jaroslav Bednár</v>
      </c>
      <c r="B44" s="119">
        <f>Sheet2!M44</f>
        <v>2</v>
      </c>
      <c r="C44" s="135">
        <f>Sheet2!N44</f>
        <v>2320</v>
      </c>
      <c r="D44" s="119">
        <f>Sheet2!O44</f>
        <v>3</v>
      </c>
      <c r="E44" s="135">
        <f>Sheet2!P44</f>
        <v>1280</v>
      </c>
      <c r="F44" s="119">
        <f>Sheet2!R44</f>
        <v>5</v>
      </c>
      <c r="G44" s="135">
        <f>Sheet2!S44</f>
        <v>3600</v>
      </c>
      <c r="H44" s="121">
        <f t="shared" si="0"/>
        <v>6</v>
      </c>
      <c r="S44">
        <f t="shared" si="1"/>
        <v>4</v>
      </c>
      <c r="T44">
        <f t="shared" si="2"/>
        <v>30</v>
      </c>
      <c r="U44">
        <f t="shared" si="3"/>
        <v>4.0003000000000002</v>
      </c>
      <c r="V44">
        <f t="shared" si="4"/>
        <v>6</v>
      </c>
    </row>
    <row r="45" spans="1:22" ht="21.95" customHeight="1" x14ac:dyDescent="0.25">
      <c r="A45" s="122" t="str">
        <f>Sheet2!L45</f>
        <v>David Kopinec</v>
      </c>
      <c r="B45" s="119">
        <f>Sheet2!M45</f>
        <v>9</v>
      </c>
      <c r="C45" s="135">
        <f>Sheet2!N45</f>
        <v>620</v>
      </c>
      <c r="D45" s="119">
        <f>Sheet2!O45</f>
        <v>15</v>
      </c>
      <c r="E45" s="135">
        <f>Sheet2!P45</f>
        <v>160</v>
      </c>
      <c r="F45" s="119">
        <f>Sheet2!R45</f>
        <v>24</v>
      </c>
      <c r="G45" s="135">
        <f>Sheet2!S45</f>
        <v>780</v>
      </c>
      <c r="H45" s="121">
        <f t="shared" si="0"/>
        <v>48</v>
      </c>
      <c r="S45">
        <f t="shared" si="1"/>
        <v>47</v>
      </c>
      <c r="T45">
        <f t="shared" si="2"/>
        <v>54</v>
      </c>
      <c r="U45">
        <f t="shared" si="3"/>
        <v>47.000540000000001</v>
      </c>
      <c r="V45">
        <f t="shared" si="4"/>
        <v>48</v>
      </c>
    </row>
    <row r="46" spans="1:22" ht="21.95" customHeight="1" x14ac:dyDescent="0.25">
      <c r="A46" s="122" t="str">
        <f>Sheet2!L46</f>
        <v>Denis Rovenský</v>
      </c>
      <c r="B46" s="119">
        <f>Sheet2!M46</f>
        <v>5</v>
      </c>
      <c r="C46" s="135">
        <f>Sheet2!N46</f>
        <v>1460</v>
      </c>
      <c r="D46" s="119">
        <f>Sheet2!O46</f>
        <v>7</v>
      </c>
      <c r="E46" s="135">
        <f>Sheet2!P46</f>
        <v>3320</v>
      </c>
      <c r="F46" s="119">
        <f>Sheet2!R46</f>
        <v>12</v>
      </c>
      <c r="G46" s="135">
        <f>Sheet2!S46</f>
        <v>4780</v>
      </c>
      <c r="H46" s="121">
        <f t="shared" si="0"/>
        <v>21</v>
      </c>
      <c r="S46">
        <f t="shared" si="1"/>
        <v>20</v>
      </c>
      <c r="T46">
        <f t="shared" si="2"/>
        <v>18</v>
      </c>
      <c r="U46">
        <f t="shared" si="3"/>
        <v>20.00018</v>
      </c>
      <c r="V46">
        <f t="shared" si="4"/>
        <v>21</v>
      </c>
    </row>
    <row r="47" spans="1:22" ht="21.95" customHeight="1" x14ac:dyDescent="0.25">
      <c r="A47" s="122" t="str">
        <f>Sheet2!L47</f>
        <v>Peter Poročák</v>
      </c>
      <c r="B47" s="119">
        <f>Sheet2!M47</f>
        <v>11</v>
      </c>
      <c r="C47" s="135">
        <f>Sheet2!N47</f>
        <v>360</v>
      </c>
      <c r="D47" s="119">
        <f>Sheet2!O47</f>
        <v>13</v>
      </c>
      <c r="E47" s="135">
        <f>Sheet2!P47</f>
        <v>200</v>
      </c>
      <c r="F47" s="119">
        <f>Sheet2!R47</f>
        <v>24</v>
      </c>
      <c r="G47" s="135">
        <f>Sheet2!S47</f>
        <v>560</v>
      </c>
      <c r="H47" s="121">
        <f t="shared" si="0"/>
        <v>49</v>
      </c>
      <c r="S47">
        <f t="shared" si="1"/>
        <v>47</v>
      </c>
      <c r="T47">
        <f t="shared" si="2"/>
        <v>55</v>
      </c>
      <c r="U47">
        <f t="shared" si="3"/>
        <v>47.000549999999997</v>
      </c>
      <c r="V47">
        <f t="shared" si="4"/>
        <v>49</v>
      </c>
    </row>
    <row r="48" spans="1:22" ht="21.95" customHeight="1" x14ac:dyDescent="0.25">
      <c r="A48" s="127" t="str">
        <f>Sheet2!L48</f>
        <v>Milan Palinkáš</v>
      </c>
      <c r="B48" s="120">
        <f>Sheet2!M48</f>
        <v>4</v>
      </c>
      <c r="C48" s="134">
        <f>Sheet2!N48</f>
        <v>1800</v>
      </c>
      <c r="D48" s="120">
        <f>Sheet2!O48</f>
        <v>6.5</v>
      </c>
      <c r="E48" s="134">
        <f>Sheet2!P48</f>
        <v>1140</v>
      </c>
      <c r="F48" s="120">
        <f>Sheet2!R48</f>
        <v>10.5</v>
      </c>
      <c r="G48" s="134">
        <f>Sheet2!S48</f>
        <v>2940</v>
      </c>
      <c r="H48" s="126">
        <f t="shared" si="0"/>
        <v>17</v>
      </c>
      <c r="S48">
        <f t="shared" si="1"/>
        <v>17</v>
      </c>
      <c r="T48">
        <f t="shared" si="2"/>
        <v>35</v>
      </c>
      <c r="U48">
        <f t="shared" si="3"/>
        <v>17.000350000000001</v>
      </c>
      <c r="V48">
        <f t="shared" si="4"/>
        <v>17</v>
      </c>
    </row>
    <row r="49" spans="1:22" ht="21.95" customHeight="1" x14ac:dyDescent="0.25">
      <c r="A49" s="122" t="str">
        <f>Sheet2!L49</f>
        <v>ZZ</v>
      </c>
      <c r="B49" s="119">
        <f>Sheet2!M49</f>
        <v>15</v>
      </c>
      <c r="C49" s="135">
        <f>Sheet2!N49</f>
        <v>-1</v>
      </c>
      <c r="D49" s="119">
        <f>Sheet2!O49</f>
        <v>15</v>
      </c>
      <c r="E49" s="135">
        <f>Sheet2!P49</f>
        <v>-1</v>
      </c>
      <c r="F49" s="119">
        <f>Sheet2!R49</f>
        <v>30</v>
      </c>
      <c r="G49" s="135">
        <f>Sheet2!S49</f>
        <v>-2</v>
      </c>
      <c r="H49" s="121">
        <f t="shared" si="0"/>
        <v>58</v>
      </c>
      <c r="S49">
        <f t="shared" si="1"/>
        <v>58</v>
      </c>
      <c r="T49">
        <f t="shared" si="2"/>
        <v>58</v>
      </c>
      <c r="U49">
        <f t="shared" si="3"/>
        <v>58.000579999999999</v>
      </c>
      <c r="V49">
        <f t="shared" si="4"/>
        <v>58</v>
      </c>
    </row>
    <row r="50" spans="1:22" ht="21.95" customHeight="1" x14ac:dyDescent="0.25">
      <c r="A50" s="122" t="str">
        <f>Sheet2!L50</f>
        <v>Filip Konkoľ</v>
      </c>
      <c r="B50" s="119">
        <f>Sheet2!M50</f>
        <v>11</v>
      </c>
      <c r="C50" s="135">
        <f>Sheet2!N50</f>
        <v>800</v>
      </c>
      <c r="D50" s="119">
        <f>Sheet2!O50</f>
        <v>3</v>
      </c>
      <c r="E50" s="135">
        <f>Sheet2!P50</f>
        <v>2640</v>
      </c>
      <c r="F50" s="119">
        <f>Sheet2!R50</f>
        <v>14</v>
      </c>
      <c r="G50" s="135">
        <f>Sheet2!S50</f>
        <v>3440</v>
      </c>
      <c r="H50" s="121">
        <f t="shared" si="0"/>
        <v>27</v>
      </c>
      <c r="S50">
        <f t="shared" si="1"/>
        <v>25</v>
      </c>
      <c r="T50">
        <f t="shared" si="2"/>
        <v>31</v>
      </c>
      <c r="U50">
        <f t="shared" si="3"/>
        <v>25.000309999999999</v>
      </c>
      <c r="V50">
        <f t="shared" si="4"/>
        <v>27</v>
      </c>
    </row>
    <row r="51" spans="1:22" ht="21.95" customHeight="1" x14ac:dyDescent="0.25">
      <c r="A51" s="122" t="str">
        <f>Sheet2!L51</f>
        <v>Miloš Galgóci ml</v>
      </c>
      <c r="B51" s="119">
        <f>Sheet2!M51</f>
        <v>3</v>
      </c>
      <c r="C51" s="135">
        <f>Sheet2!N51</f>
        <v>2520</v>
      </c>
      <c r="D51" s="119">
        <f>Sheet2!O51</f>
        <v>2</v>
      </c>
      <c r="E51" s="135">
        <f>Sheet2!P51</f>
        <v>3100</v>
      </c>
      <c r="F51" s="119">
        <f>Sheet2!R51</f>
        <v>5</v>
      </c>
      <c r="G51" s="135">
        <f>Sheet2!S51</f>
        <v>5620</v>
      </c>
      <c r="H51" s="121">
        <f t="shared" si="0"/>
        <v>5</v>
      </c>
      <c r="S51">
        <f t="shared" si="1"/>
        <v>4</v>
      </c>
      <c r="T51">
        <f t="shared" si="2"/>
        <v>15</v>
      </c>
      <c r="U51">
        <f t="shared" si="3"/>
        <v>4.0001499999999997</v>
      </c>
      <c r="V51">
        <f t="shared" si="4"/>
        <v>5</v>
      </c>
    </row>
    <row r="52" spans="1:22" ht="21.95" customHeight="1" x14ac:dyDescent="0.25">
      <c r="A52" s="122" t="str">
        <f>Sheet2!L52</f>
        <v>Gejza Deszkas</v>
      </c>
      <c r="B52" s="119">
        <f>Sheet2!M52</f>
        <v>14</v>
      </c>
      <c r="C52" s="135">
        <f>Sheet2!N52</f>
        <v>200</v>
      </c>
      <c r="D52" s="119">
        <f>Sheet2!O52</f>
        <v>10</v>
      </c>
      <c r="E52" s="135">
        <f>Sheet2!P52</f>
        <v>1140</v>
      </c>
      <c r="F52" s="119">
        <f>Sheet2!R52</f>
        <v>24</v>
      </c>
      <c r="G52" s="135">
        <f>Sheet2!S52</f>
        <v>1340</v>
      </c>
      <c r="H52" s="121">
        <f t="shared" si="0"/>
        <v>47</v>
      </c>
      <c r="S52">
        <f t="shared" si="1"/>
        <v>47</v>
      </c>
      <c r="T52">
        <f t="shared" si="2"/>
        <v>49</v>
      </c>
      <c r="U52">
        <f t="shared" si="3"/>
        <v>47.000489999999999</v>
      </c>
      <c r="V52">
        <f t="shared" si="4"/>
        <v>47</v>
      </c>
    </row>
    <row r="53" spans="1:22" ht="21.95" customHeight="1" x14ac:dyDescent="0.25">
      <c r="A53" s="122" t="str">
        <f>Sheet2!L53</f>
        <v>Ivan Perbecký</v>
      </c>
      <c r="B53" s="119">
        <f>Sheet2!M53</f>
        <v>2</v>
      </c>
      <c r="C53" s="135">
        <f>Sheet2!N53</f>
        <v>3340</v>
      </c>
      <c r="D53" s="119">
        <f>Sheet2!O53</f>
        <v>4</v>
      </c>
      <c r="E53" s="135">
        <f>Sheet2!P53</f>
        <v>1220</v>
      </c>
      <c r="F53" s="119">
        <f>Sheet2!R53</f>
        <v>6</v>
      </c>
      <c r="G53" s="135">
        <f>Sheet2!S53</f>
        <v>4560</v>
      </c>
      <c r="H53" s="121">
        <f t="shared" si="0"/>
        <v>8</v>
      </c>
      <c r="S53">
        <f t="shared" si="1"/>
        <v>7</v>
      </c>
      <c r="T53">
        <f t="shared" si="2"/>
        <v>19</v>
      </c>
      <c r="U53">
        <f t="shared" si="3"/>
        <v>7.0001899999999999</v>
      </c>
      <c r="V53">
        <f t="shared" si="4"/>
        <v>8</v>
      </c>
    </row>
    <row r="54" spans="1:22" ht="21.95" customHeight="1" x14ac:dyDescent="0.25">
      <c r="A54" s="122" t="str">
        <f>Sheet2!L54</f>
        <v>Erik Starec</v>
      </c>
      <c r="B54" s="119">
        <f>Sheet2!M54</f>
        <v>9.5</v>
      </c>
      <c r="C54" s="135">
        <f>Sheet2!N54</f>
        <v>940</v>
      </c>
      <c r="D54" s="119">
        <f>Sheet2!O54</f>
        <v>9</v>
      </c>
      <c r="E54" s="135">
        <f>Sheet2!P54</f>
        <v>3200</v>
      </c>
      <c r="F54" s="119">
        <f>Sheet2!R54</f>
        <v>18.5</v>
      </c>
      <c r="G54" s="135">
        <f>Sheet2!S54</f>
        <v>4140</v>
      </c>
      <c r="H54" s="121">
        <f t="shared" si="0"/>
        <v>36</v>
      </c>
      <c r="S54">
        <f t="shared" si="1"/>
        <v>36</v>
      </c>
      <c r="T54">
        <f t="shared" si="2"/>
        <v>23</v>
      </c>
      <c r="U54">
        <f t="shared" si="3"/>
        <v>36.000230000000002</v>
      </c>
      <c r="V54">
        <f t="shared" si="4"/>
        <v>36</v>
      </c>
    </row>
    <row r="55" spans="1:22" ht="21.95" customHeight="1" x14ac:dyDescent="0.25">
      <c r="A55" s="122" t="str">
        <f>Sheet2!L55</f>
        <v>Štefan Jusinko</v>
      </c>
      <c r="B55" s="119">
        <f>Sheet2!M55</f>
        <v>7</v>
      </c>
      <c r="C55" s="135">
        <f>Sheet2!N55</f>
        <v>1780</v>
      </c>
      <c r="D55" s="119">
        <f>Sheet2!O55</f>
        <v>1</v>
      </c>
      <c r="E55" s="135">
        <f>Sheet2!P55</f>
        <v>3640</v>
      </c>
      <c r="F55" s="119">
        <f>Sheet2!R55</f>
        <v>8</v>
      </c>
      <c r="G55" s="135">
        <f>Sheet2!S55</f>
        <v>5420</v>
      </c>
      <c r="H55" s="121">
        <f t="shared" si="0"/>
        <v>13</v>
      </c>
      <c r="S55">
        <f t="shared" si="1"/>
        <v>12</v>
      </c>
      <c r="T55">
        <f t="shared" si="2"/>
        <v>16</v>
      </c>
      <c r="U55">
        <f t="shared" si="3"/>
        <v>12.000159999999999</v>
      </c>
      <c r="V55">
        <f t="shared" si="4"/>
        <v>13</v>
      </c>
    </row>
    <row r="56" spans="1:22" ht="21.95" customHeight="1" x14ac:dyDescent="0.25">
      <c r="A56" s="122" t="str">
        <f>Sheet2!L56</f>
        <v>Miroslav Kosmeľ</v>
      </c>
      <c r="B56" s="119">
        <f>Sheet2!M56</f>
        <v>12</v>
      </c>
      <c r="C56" s="135">
        <f>Sheet2!N56</f>
        <v>780</v>
      </c>
      <c r="D56" s="119">
        <f>Sheet2!O56</f>
        <v>13</v>
      </c>
      <c r="E56" s="135">
        <f>Sheet2!P56</f>
        <v>1080</v>
      </c>
      <c r="F56" s="119">
        <f>Sheet2!R56</f>
        <v>25</v>
      </c>
      <c r="G56" s="135">
        <f>Sheet2!S56</f>
        <v>1860</v>
      </c>
      <c r="H56" s="121">
        <f t="shared" si="0"/>
        <v>52</v>
      </c>
      <c r="S56">
        <f t="shared" si="1"/>
        <v>50</v>
      </c>
      <c r="T56">
        <f t="shared" si="2"/>
        <v>46</v>
      </c>
      <c r="U56">
        <f t="shared" si="3"/>
        <v>50.000459999999997</v>
      </c>
      <c r="V56">
        <f t="shared" si="4"/>
        <v>52</v>
      </c>
    </row>
    <row r="57" spans="1:22" ht="21.95" customHeight="1" x14ac:dyDescent="0.25">
      <c r="A57" s="122" t="str">
        <f>Sheet2!L57</f>
        <v>Peter Labát</v>
      </c>
      <c r="B57" s="119">
        <f>Sheet2!M57</f>
        <v>15</v>
      </c>
      <c r="C57" s="135">
        <f>Sheet2!N57</f>
        <v>0</v>
      </c>
      <c r="D57" s="119">
        <f>Sheet2!O57</f>
        <v>12</v>
      </c>
      <c r="E57" s="135">
        <f>Sheet2!P57</f>
        <v>1160</v>
      </c>
      <c r="F57" s="119">
        <f>Sheet2!R57</f>
        <v>27</v>
      </c>
      <c r="G57" s="135">
        <f>Sheet2!S57</f>
        <v>1160</v>
      </c>
      <c r="H57" s="121">
        <f t="shared" si="0"/>
        <v>53</v>
      </c>
      <c r="S57">
        <f t="shared" si="1"/>
        <v>53</v>
      </c>
      <c r="T57">
        <f t="shared" si="2"/>
        <v>53</v>
      </c>
      <c r="U57">
        <f t="shared" si="3"/>
        <v>53.000529999999998</v>
      </c>
      <c r="V57">
        <f t="shared" si="4"/>
        <v>53</v>
      </c>
    </row>
    <row r="58" spans="1:22" ht="21.95" customHeight="1" x14ac:dyDescent="0.25">
      <c r="A58" s="122" t="str">
        <f>Sheet2!L58</f>
        <v>Bálint Foró</v>
      </c>
      <c r="B58" s="119">
        <f>Sheet2!M58</f>
        <v>4</v>
      </c>
      <c r="C58" s="135">
        <f>Sheet2!N58</f>
        <v>2400</v>
      </c>
      <c r="D58" s="119">
        <f>Sheet2!O58</f>
        <v>2</v>
      </c>
      <c r="E58" s="135">
        <f>Sheet2!P58</f>
        <v>1580</v>
      </c>
      <c r="F58" s="119">
        <f>Sheet2!R58</f>
        <v>6</v>
      </c>
      <c r="G58" s="135">
        <f>Sheet2!S58</f>
        <v>3980</v>
      </c>
      <c r="H58" s="121">
        <f t="shared" si="0"/>
        <v>10</v>
      </c>
      <c r="S58">
        <f t="shared" si="1"/>
        <v>7</v>
      </c>
      <c r="T58">
        <f t="shared" si="2"/>
        <v>26</v>
      </c>
      <c r="U58">
        <f t="shared" si="3"/>
        <v>7.0002599999999999</v>
      </c>
      <c r="V58">
        <f t="shared" si="4"/>
        <v>10</v>
      </c>
    </row>
    <row r="59" spans="1:22" ht="21.95" customHeight="1" x14ac:dyDescent="0.25">
      <c r="A59" s="122" t="str">
        <f>Sheet2!L59</f>
        <v>Juraj Krekáč</v>
      </c>
      <c r="B59" s="119">
        <f>Sheet2!M59</f>
        <v>9.5</v>
      </c>
      <c r="C59" s="135">
        <f>Sheet2!N59</f>
        <v>940</v>
      </c>
      <c r="D59" s="119">
        <f>Sheet2!O59</f>
        <v>8</v>
      </c>
      <c r="E59" s="135">
        <f>Sheet2!P59</f>
        <v>1580</v>
      </c>
      <c r="F59" s="119">
        <f>Sheet2!R59</f>
        <v>17.5</v>
      </c>
      <c r="G59" s="135">
        <f>Sheet2!S59</f>
        <v>2520</v>
      </c>
      <c r="H59" s="121">
        <f t="shared" si="0"/>
        <v>33</v>
      </c>
      <c r="S59">
        <f t="shared" si="1"/>
        <v>32</v>
      </c>
      <c r="T59">
        <f t="shared" si="2"/>
        <v>39</v>
      </c>
      <c r="U59">
        <f t="shared" si="3"/>
        <v>32.000390000000003</v>
      </c>
      <c r="V59">
        <f t="shared" si="4"/>
        <v>33</v>
      </c>
    </row>
    <row r="60" spans="1:22" ht="21.95" customHeight="1" x14ac:dyDescent="0.25">
      <c r="A60" s="122" t="str">
        <f>Sheet2!L60</f>
        <v>Jaroslav Haššo</v>
      </c>
      <c r="B60" s="119">
        <f>Sheet2!M60</f>
        <v>1</v>
      </c>
      <c r="C60" s="135">
        <f>Sheet2!N60</f>
        <v>4660</v>
      </c>
      <c r="D60" s="119">
        <f>Sheet2!O60</f>
        <v>8.5</v>
      </c>
      <c r="E60" s="135">
        <f>Sheet2!P60</f>
        <v>1380</v>
      </c>
      <c r="F60" s="119">
        <f>Sheet2!R60</f>
        <v>9.5</v>
      </c>
      <c r="G60" s="135">
        <f>Sheet2!S60</f>
        <v>6040</v>
      </c>
      <c r="H60" s="121">
        <f t="shared" si="0"/>
        <v>14</v>
      </c>
      <c r="S60">
        <f t="shared" si="1"/>
        <v>14</v>
      </c>
      <c r="T60">
        <f t="shared" si="2"/>
        <v>14</v>
      </c>
      <c r="U60">
        <f t="shared" si="3"/>
        <v>14.00014</v>
      </c>
      <c r="V60">
        <f t="shared" si="4"/>
        <v>14</v>
      </c>
    </row>
    <row r="61" spans="1:22" ht="21.95" customHeight="1" x14ac:dyDescent="0.25">
      <c r="A61" s="122" t="str">
        <f>Sheet2!L61</f>
        <v>Dominik Gaža</v>
      </c>
      <c r="B61" s="119">
        <f>Sheet2!M61</f>
        <v>6</v>
      </c>
      <c r="C61" s="135">
        <f>Sheet2!N61</f>
        <v>2000</v>
      </c>
      <c r="D61" s="119">
        <f>Sheet2!O61</f>
        <v>14</v>
      </c>
      <c r="E61" s="135">
        <f>Sheet2!P61</f>
        <v>340</v>
      </c>
      <c r="F61" s="119">
        <f>Sheet2!R61</f>
        <v>20</v>
      </c>
      <c r="G61" s="135">
        <f>Sheet2!S61</f>
        <v>2340</v>
      </c>
      <c r="H61" s="121">
        <f t="shared" si="0"/>
        <v>44</v>
      </c>
      <c r="S61">
        <f t="shared" si="1"/>
        <v>42</v>
      </c>
      <c r="T61">
        <f t="shared" si="2"/>
        <v>43</v>
      </c>
      <c r="U61">
        <f t="shared" si="3"/>
        <v>42.000430000000001</v>
      </c>
      <c r="V61">
        <f t="shared" si="4"/>
        <v>44</v>
      </c>
    </row>
    <row r="62" spans="1:22" ht="21.95" customHeight="1" x14ac:dyDescent="0.25">
      <c r="A62" s="122" t="str">
        <f>Sheet2!L62</f>
        <v>Igor Psota</v>
      </c>
      <c r="B62" s="119">
        <f>Sheet2!M62</f>
        <v>8</v>
      </c>
      <c r="C62" s="135">
        <f>Sheet2!N62</f>
        <v>1080</v>
      </c>
      <c r="D62" s="119">
        <f>Sheet2!O62</f>
        <v>6</v>
      </c>
      <c r="E62" s="135">
        <f>Sheet2!P62</f>
        <v>3340</v>
      </c>
      <c r="F62" s="119">
        <f>Sheet2!R62</f>
        <v>14</v>
      </c>
      <c r="G62" s="135">
        <f>Sheet2!S62</f>
        <v>4420</v>
      </c>
      <c r="H62" s="121">
        <f t="shared" si="0"/>
        <v>26</v>
      </c>
      <c r="S62">
        <f t="shared" si="1"/>
        <v>25</v>
      </c>
      <c r="T62">
        <f t="shared" si="2"/>
        <v>22</v>
      </c>
      <c r="U62">
        <f t="shared" si="3"/>
        <v>25.000219999999999</v>
      </c>
      <c r="V62">
        <f t="shared" si="4"/>
        <v>26</v>
      </c>
    </row>
    <row r="63" spans="1:22" ht="21.95" customHeight="1" x14ac:dyDescent="0.25">
      <c r="A63" s="122" t="str">
        <f>Sheet2!L63</f>
        <v>Vladimír Buchan</v>
      </c>
      <c r="B63" s="119">
        <f>Sheet2!M63</f>
        <v>13</v>
      </c>
      <c r="C63" s="135">
        <f>Sheet2!N63</f>
        <v>620</v>
      </c>
      <c r="D63" s="119">
        <f>Sheet2!O63</f>
        <v>5</v>
      </c>
      <c r="E63" s="135">
        <f>Sheet2!P63</f>
        <v>1740</v>
      </c>
      <c r="F63" s="119">
        <f>Sheet2!R63</f>
        <v>18</v>
      </c>
      <c r="G63" s="135">
        <f>Sheet2!S63</f>
        <v>2360</v>
      </c>
      <c r="H63" s="121">
        <f t="shared" si="0"/>
        <v>35</v>
      </c>
      <c r="S63">
        <f t="shared" si="1"/>
        <v>34</v>
      </c>
      <c r="T63">
        <f t="shared" si="2"/>
        <v>42</v>
      </c>
      <c r="U63">
        <f t="shared" si="3"/>
        <v>34.000419999999998</v>
      </c>
      <c r="V63">
        <f t="shared" si="4"/>
        <v>35</v>
      </c>
    </row>
    <row r="64" spans="1:22" ht="21.95" customHeight="1" thickBot="1" x14ac:dyDescent="0.3">
      <c r="A64" s="123" t="str">
        <f>Sheet2!L64</f>
        <v>Vladimír Hojstric</v>
      </c>
      <c r="B64" s="124">
        <f>Sheet2!M64</f>
        <v>5</v>
      </c>
      <c r="C64" s="136">
        <f>Sheet2!N64</f>
        <v>2280</v>
      </c>
      <c r="D64" s="124">
        <f>Sheet2!O64</f>
        <v>7</v>
      </c>
      <c r="E64" s="136">
        <f>Sheet2!P64</f>
        <v>1660</v>
      </c>
      <c r="F64" s="124">
        <f>Sheet2!R64</f>
        <v>12</v>
      </c>
      <c r="G64" s="136">
        <f>Sheet2!S64</f>
        <v>3940</v>
      </c>
      <c r="H64" s="125">
        <f t="shared" si="0"/>
        <v>22</v>
      </c>
      <c r="S64">
        <f t="shared" si="1"/>
        <v>20</v>
      </c>
      <c r="T64">
        <f t="shared" si="2"/>
        <v>27</v>
      </c>
      <c r="U64">
        <f t="shared" si="3"/>
        <v>20.00027</v>
      </c>
      <c r="V64">
        <f t="shared" si="4"/>
        <v>22</v>
      </c>
    </row>
    <row r="65" spans="2:8" ht="21.95" customHeight="1" x14ac:dyDescent="0.2">
      <c r="B65" s="118"/>
      <c r="C65" s="118"/>
      <c r="D65" s="118"/>
      <c r="E65" s="118"/>
      <c r="F65" s="118"/>
      <c r="G65" s="118"/>
      <c r="H65" s="118"/>
    </row>
    <row r="66" spans="2:8" ht="21.95" customHeight="1" x14ac:dyDescent="0.2">
      <c r="B66" s="118"/>
      <c r="C66" s="118"/>
      <c r="D66" s="118"/>
      <c r="E66" s="118"/>
      <c r="F66" s="118"/>
      <c r="G66" s="118"/>
      <c r="H66" s="118"/>
    </row>
    <row r="67" spans="2:8" ht="21.95" customHeight="1" x14ac:dyDescent="0.2">
      <c r="B67" s="118"/>
      <c r="C67" s="118"/>
      <c r="D67" s="118"/>
      <c r="E67" s="118"/>
      <c r="F67" s="118"/>
      <c r="G67" s="118"/>
      <c r="H67" s="118"/>
    </row>
    <row r="68" spans="2:8" ht="21.95" customHeight="1" x14ac:dyDescent="0.2">
      <c r="B68" s="118"/>
      <c r="C68" s="118"/>
      <c r="D68" s="118"/>
      <c r="E68" s="118"/>
      <c r="F68" s="118"/>
      <c r="G68" s="118"/>
      <c r="H68" s="118"/>
    </row>
    <row r="69" spans="2:8" ht="21.95" customHeight="1" x14ac:dyDescent="0.2">
      <c r="B69" s="118"/>
      <c r="C69" s="118"/>
      <c r="D69" s="118"/>
      <c r="E69" s="118"/>
      <c r="F69" s="118"/>
      <c r="G69" s="118"/>
      <c r="H69" s="118"/>
    </row>
    <row r="70" spans="2:8" x14ac:dyDescent="0.2">
      <c r="B70" s="118"/>
      <c r="C70" s="118"/>
      <c r="D70" s="118"/>
      <c r="E70" s="118"/>
      <c r="F70" s="118"/>
      <c r="G70" s="118"/>
      <c r="H70" s="118"/>
    </row>
    <row r="71" spans="2:8" x14ac:dyDescent="0.2">
      <c r="B71" s="118"/>
      <c r="C71" s="118"/>
      <c r="D71" s="118"/>
      <c r="E71" s="118"/>
      <c r="F71" s="118"/>
      <c r="G71" s="118"/>
      <c r="H71" s="118"/>
    </row>
    <row r="72" spans="2:8" x14ac:dyDescent="0.2">
      <c r="B72" s="118"/>
      <c r="C72" s="118"/>
      <c r="D72" s="118"/>
      <c r="E72" s="118"/>
      <c r="F72" s="118"/>
      <c r="G72" s="118"/>
      <c r="H72" s="118"/>
    </row>
    <row r="73" spans="2:8" x14ac:dyDescent="0.2">
      <c r="B73" s="118"/>
      <c r="C73" s="118"/>
      <c r="D73" s="118"/>
      <c r="E73" s="118"/>
      <c r="F73" s="118"/>
      <c r="G73" s="118"/>
      <c r="H73" s="118"/>
    </row>
    <row r="74" spans="2:8" x14ac:dyDescent="0.2">
      <c r="B74" s="118"/>
      <c r="C74" s="118"/>
      <c r="D74" s="118"/>
      <c r="E74" s="118"/>
      <c r="F74" s="118"/>
      <c r="G74" s="118"/>
      <c r="H74" s="118"/>
    </row>
    <row r="75" spans="2:8" x14ac:dyDescent="0.2">
      <c r="B75" s="118"/>
      <c r="C75" s="118"/>
      <c r="D75" s="118"/>
      <c r="E75" s="118"/>
      <c r="F75" s="118"/>
      <c r="G75" s="118"/>
      <c r="H75" s="118"/>
    </row>
  </sheetData>
  <mergeCells count="4">
    <mergeCell ref="A1:H2"/>
    <mergeCell ref="F3:G3"/>
    <mergeCell ref="D3:E3"/>
    <mergeCell ref="B3:C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S64"/>
  <sheetViews>
    <sheetView topLeftCell="B1" workbookViewId="0">
      <selection activeCell="L5" sqref="L5"/>
    </sheetView>
  </sheetViews>
  <sheetFormatPr defaultRowHeight="12.75" x14ac:dyDescent="0.2"/>
  <cols>
    <col min="1" max="1" width="32" customWidth="1"/>
    <col min="5" max="5" width="15.140625" bestFit="1" customWidth="1"/>
    <col min="6" max="6" width="3" bestFit="1" customWidth="1"/>
    <col min="12" max="12" width="17.7109375" bestFit="1" customWidth="1"/>
  </cols>
  <sheetData>
    <row r="4" spans="1:19" x14ac:dyDescent="0.2">
      <c r="M4" t="s">
        <v>151</v>
      </c>
      <c r="N4" t="s">
        <v>151</v>
      </c>
      <c r="O4" t="s">
        <v>152</v>
      </c>
      <c r="P4" t="s">
        <v>152</v>
      </c>
    </row>
    <row r="5" spans="1:19" x14ac:dyDescent="0.2">
      <c r="A5" t="str">
        <f>'12 družstiev Pretek č. 1'!C5</f>
        <v>Dalibor Amrich</v>
      </c>
      <c r="B5">
        <f>'12 družstiev Pretek č. 1'!E6</f>
        <v>3</v>
      </c>
      <c r="C5">
        <f>'12 družstiev Pretek č. 1'!D6</f>
        <v>5920</v>
      </c>
      <c r="L5" t="str">
        <f>A5</f>
        <v>Dalibor Amrich</v>
      </c>
      <c r="M5">
        <f>VLOOKUP($L5,$A$5:$C$64,COLUMN($B$5:$B$64),0)</f>
        <v>3</v>
      </c>
      <c r="N5">
        <f>VLOOKUP($L5,$A$5:$C$64,COLUMN($C$5:$C$64),0)</f>
        <v>5920</v>
      </c>
      <c r="O5">
        <f>VLOOKUP($L5,Sheet1!$A$5:$C$64,COLUMN(Sheet1!$B$5:$B$64),0)</f>
        <v>5</v>
      </c>
      <c r="P5">
        <f>VLOOKUP($L5,Sheet1!$A$5:$C$64,COLUMN(Sheet1!$C$5:$C$64),0)</f>
        <v>3620</v>
      </c>
      <c r="R5">
        <f>O5+M5</f>
        <v>8</v>
      </c>
      <c r="S5">
        <f>N5+P5</f>
        <v>9540</v>
      </c>
    </row>
    <row r="6" spans="1:19" x14ac:dyDescent="0.2">
      <c r="A6" t="str">
        <f>'12 družstiev Pretek č. 1'!C7</f>
        <v>Daniel Thuroczy</v>
      </c>
      <c r="B6">
        <f>'12 družstiev Pretek č. 1'!E8</f>
        <v>4</v>
      </c>
      <c r="C6">
        <f>'12 družstiev Pretek č. 1'!D8</f>
        <v>5600</v>
      </c>
      <c r="L6" t="str">
        <f t="shared" ref="L6:L64" si="0">A6</f>
        <v>Daniel Thuroczy</v>
      </c>
      <c r="M6">
        <f t="shared" ref="M6:M64" si="1">VLOOKUP($L6,$A$5:$C$64,COLUMN($B$5:$B$64),0)</f>
        <v>4</v>
      </c>
      <c r="N6">
        <f t="shared" ref="N6:N64" si="2">VLOOKUP($L6,$A$5:$C$64,COLUMN($C$5:$C$64),0)</f>
        <v>5600</v>
      </c>
      <c r="O6">
        <f>VLOOKUP($L6,Sheet1!$A$5:$C$64,COLUMN(Sheet1!$B$5:$B$64),0)</f>
        <v>2</v>
      </c>
      <c r="P6">
        <f>VLOOKUP($L6,Sheet1!$A$5:$C$64,COLUMN(Sheet1!$C$5:$C$64),0)</f>
        <v>2360</v>
      </c>
      <c r="R6">
        <f t="shared" ref="R6:R64" si="3">O6+M6</f>
        <v>6</v>
      </c>
      <c r="S6">
        <f t="shared" ref="S6:S64" si="4">N6+P6</f>
        <v>7960</v>
      </c>
    </row>
    <row r="7" spans="1:19" x14ac:dyDescent="0.2">
      <c r="A7" t="str">
        <f>'12 družstiev Pretek č. 1'!C9</f>
        <v>Milan Melichár</v>
      </c>
      <c r="B7">
        <f>'12 družstiev Pretek č. 1'!E10</f>
        <v>7</v>
      </c>
      <c r="C7">
        <f>'12 družstiev Pretek č. 1'!D10</f>
        <v>5040</v>
      </c>
      <c r="L7" t="str">
        <f t="shared" si="0"/>
        <v>Milan Melichár</v>
      </c>
      <c r="M7">
        <f t="shared" si="1"/>
        <v>7</v>
      </c>
      <c r="N7">
        <f t="shared" si="2"/>
        <v>5040</v>
      </c>
      <c r="O7">
        <f>VLOOKUP($L7,Sheet1!$A$5:$C$64,COLUMN(Sheet1!$B$5:$B$64),0)</f>
        <v>6</v>
      </c>
      <c r="P7">
        <f>VLOOKUP($L7,Sheet1!$A$5:$C$64,COLUMN(Sheet1!$C$5:$C$64),0)</f>
        <v>1740</v>
      </c>
      <c r="R7">
        <f t="shared" si="3"/>
        <v>13</v>
      </c>
      <c r="S7">
        <f t="shared" si="4"/>
        <v>6780</v>
      </c>
    </row>
    <row r="8" spans="1:19" x14ac:dyDescent="0.2">
      <c r="A8" t="str">
        <f>'12 družstiev Pretek č. 1'!C11</f>
        <v>Martin Križan</v>
      </c>
      <c r="B8">
        <f>'12 družstiev Pretek č. 1'!E12</f>
        <v>13</v>
      </c>
      <c r="C8">
        <f>'12 družstiev Pretek č. 1'!D12</f>
        <v>1820</v>
      </c>
      <c r="L8" t="str">
        <f t="shared" si="0"/>
        <v>Martin Križan</v>
      </c>
      <c r="M8">
        <f t="shared" si="1"/>
        <v>13</v>
      </c>
      <c r="N8">
        <f t="shared" si="2"/>
        <v>1820</v>
      </c>
      <c r="O8">
        <f>VLOOKUP($L8,Sheet1!$A$5:$C$64,COLUMN(Sheet1!$B$5:$B$64),0)</f>
        <v>12</v>
      </c>
      <c r="P8">
        <f>VLOOKUP($L8,Sheet1!$A$5:$C$64,COLUMN(Sheet1!$C$5:$C$64),0)</f>
        <v>2720</v>
      </c>
      <c r="R8">
        <f t="shared" si="3"/>
        <v>25</v>
      </c>
      <c r="S8">
        <f t="shared" si="4"/>
        <v>4540</v>
      </c>
    </row>
    <row r="9" spans="1:19" x14ac:dyDescent="0.2">
      <c r="A9" t="str">
        <f>'12 družstiev Pretek č. 1'!C13</f>
        <v>Peter Bakič</v>
      </c>
      <c r="B9">
        <f>'12 družstiev Pretek č. 1'!E14</f>
        <v>12</v>
      </c>
      <c r="C9">
        <f>'12 družstiev Pretek č. 1'!D14</f>
        <v>2420</v>
      </c>
      <c r="L9" t="str">
        <f t="shared" si="0"/>
        <v>Peter Bakič</v>
      </c>
      <c r="M9">
        <f t="shared" si="1"/>
        <v>12</v>
      </c>
      <c r="N9">
        <f t="shared" si="2"/>
        <v>2420</v>
      </c>
      <c r="O9">
        <f>VLOOKUP($L9,Sheet1!$A$5:$C$64,COLUMN(Sheet1!$B$5:$B$64),0)</f>
        <v>10</v>
      </c>
      <c r="P9">
        <f>VLOOKUP($L9,Sheet1!$A$5:$C$64,COLUMN(Sheet1!$C$5:$C$64),0)</f>
        <v>400</v>
      </c>
      <c r="R9">
        <f t="shared" si="3"/>
        <v>22</v>
      </c>
      <c r="S9">
        <f t="shared" si="4"/>
        <v>2820</v>
      </c>
    </row>
    <row r="10" spans="1:19" x14ac:dyDescent="0.2">
      <c r="A10" t="str">
        <f>'12 družstiev Pretek č. 1'!C15</f>
        <v>Peter Palko</v>
      </c>
      <c r="B10">
        <f>'12 družstiev Pretek č. 1'!E16</f>
        <v>5</v>
      </c>
      <c r="C10">
        <f>'12 družstiev Pretek č. 1'!D16</f>
        <v>5580</v>
      </c>
      <c r="L10" t="str">
        <f t="shared" si="0"/>
        <v>Peter Palko</v>
      </c>
      <c r="M10">
        <f t="shared" si="1"/>
        <v>5</v>
      </c>
      <c r="N10">
        <f t="shared" si="2"/>
        <v>5580</v>
      </c>
      <c r="O10">
        <f>VLOOKUP($L10,Sheet1!$A$5:$C$64,COLUMN(Sheet1!$B$5:$B$64),0)</f>
        <v>7</v>
      </c>
      <c r="P10">
        <f>VLOOKUP($L10,Sheet1!$A$5:$C$64,COLUMN(Sheet1!$C$5:$C$64),0)</f>
        <v>1520</v>
      </c>
      <c r="R10">
        <f t="shared" si="3"/>
        <v>12</v>
      </c>
      <c r="S10">
        <f t="shared" si="4"/>
        <v>7100</v>
      </c>
    </row>
    <row r="11" spans="1:19" x14ac:dyDescent="0.2">
      <c r="A11" t="str">
        <f>'12 družstiev Pretek č. 1'!C17</f>
        <v>Peter Meszároš</v>
      </c>
      <c r="B11">
        <f>'12 družstiev Pretek č. 1'!E18</f>
        <v>9</v>
      </c>
      <c r="C11">
        <f>'12 družstiev Pretek č. 1'!D18</f>
        <v>4500</v>
      </c>
      <c r="L11" t="str">
        <f t="shared" si="0"/>
        <v>Peter Meszároš</v>
      </c>
      <c r="M11">
        <f t="shared" si="1"/>
        <v>9</v>
      </c>
      <c r="N11">
        <f t="shared" si="2"/>
        <v>4500</v>
      </c>
      <c r="O11">
        <f>VLOOKUP($L11,Sheet1!$A$5:$C$64,COLUMN(Sheet1!$B$5:$B$64),0)</f>
        <v>11</v>
      </c>
      <c r="P11">
        <f>VLOOKUP($L11,Sheet1!$A$5:$C$64,COLUMN(Sheet1!$C$5:$C$64),0)</f>
        <v>3040</v>
      </c>
      <c r="R11">
        <f t="shared" si="3"/>
        <v>20</v>
      </c>
      <c r="S11">
        <f t="shared" si="4"/>
        <v>7540</v>
      </c>
    </row>
    <row r="12" spans="1:19" x14ac:dyDescent="0.2">
      <c r="A12" t="str">
        <f>'12 družstiev Pretek č. 1'!C19</f>
        <v>Marek Gergeľ</v>
      </c>
      <c r="B12">
        <f>'12 družstiev Pretek č. 1'!E20</f>
        <v>14</v>
      </c>
      <c r="C12">
        <f>'12 družstiev Pretek č. 1'!D20</f>
        <v>1100</v>
      </c>
      <c r="L12" t="str">
        <f t="shared" si="0"/>
        <v>Marek Gergeľ</v>
      </c>
      <c r="M12">
        <f t="shared" si="1"/>
        <v>14</v>
      </c>
      <c r="N12">
        <f t="shared" si="2"/>
        <v>1100</v>
      </c>
      <c r="O12">
        <f>VLOOKUP($L12,Sheet1!$A$5:$C$64,COLUMN(Sheet1!$B$5:$B$64),0)</f>
        <v>14</v>
      </c>
      <c r="P12">
        <f>VLOOKUP($L12,Sheet1!$A$5:$C$64,COLUMN(Sheet1!$C$5:$C$64),0)</f>
        <v>180</v>
      </c>
      <c r="R12">
        <f t="shared" si="3"/>
        <v>28</v>
      </c>
      <c r="S12">
        <f t="shared" si="4"/>
        <v>1280</v>
      </c>
    </row>
    <row r="13" spans="1:19" x14ac:dyDescent="0.2">
      <c r="A13" t="str">
        <f>'12 družstiev Pretek č. 1'!C21</f>
        <v>Tomáš Szabo</v>
      </c>
      <c r="B13">
        <f>'12 družstiev Pretek č. 1'!E22</f>
        <v>10</v>
      </c>
      <c r="C13">
        <f>'12 družstiev Pretek č. 1'!D22</f>
        <v>3400</v>
      </c>
      <c r="L13" t="str">
        <f t="shared" si="0"/>
        <v>Tomáš Szabo</v>
      </c>
      <c r="M13">
        <f t="shared" si="1"/>
        <v>10</v>
      </c>
      <c r="N13">
        <f t="shared" si="2"/>
        <v>3400</v>
      </c>
      <c r="O13">
        <f>VLOOKUP($L13,Sheet1!$A$5:$C$64,COLUMN(Sheet1!$B$5:$B$64),0)</f>
        <v>9</v>
      </c>
      <c r="P13">
        <f>VLOOKUP($L13,Sheet1!$A$5:$C$64,COLUMN(Sheet1!$C$5:$C$64),0)</f>
        <v>1520</v>
      </c>
      <c r="R13">
        <f t="shared" si="3"/>
        <v>19</v>
      </c>
      <c r="S13">
        <f t="shared" si="4"/>
        <v>4920</v>
      </c>
    </row>
    <row r="14" spans="1:19" x14ac:dyDescent="0.2">
      <c r="A14" t="str">
        <f>'12 družstiev Pretek č. 1'!C23</f>
        <v>Milan Zelenák</v>
      </c>
      <c r="B14">
        <f>'12 družstiev Pretek č. 1'!E24</f>
        <v>6</v>
      </c>
      <c r="C14">
        <f>'12 družstiev Pretek č. 1'!D24</f>
        <v>5300</v>
      </c>
      <c r="L14" t="str">
        <f t="shared" si="0"/>
        <v>Milan Zelenák</v>
      </c>
      <c r="M14">
        <f t="shared" si="1"/>
        <v>6</v>
      </c>
      <c r="N14">
        <f t="shared" si="2"/>
        <v>5300</v>
      </c>
      <c r="O14">
        <f>VLOOKUP($L14,Sheet1!$A$5:$C$64,COLUMN(Sheet1!$B$5:$B$64),0)</f>
        <v>4</v>
      </c>
      <c r="P14">
        <f>VLOOKUP($L14,Sheet1!$A$5:$C$64,COLUMN(Sheet1!$C$5:$C$64),0)</f>
        <v>1820</v>
      </c>
      <c r="R14">
        <f t="shared" si="3"/>
        <v>10</v>
      </c>
      <c r="S14">
        <f t="shared" si="4"/>
        <v>7120</v>
      </c>
    </row>
    <row r="15" spans="1:19" x14ac:dyDescent="0.2">
      <c r="A15" t="str">
        <f>'12 družstiev Pretek č. 1'!C25</f>
        <v>Martin Haššo</v>
      </c>
      <c r="B15">
        <f>'12 družstiev Pretek č. 1'!E26</f>
        <v>1</v>
      </c>
      <c r="C15">
        <f>'12 družstiev Pretek č. 1'!D26</f>
        <v>10580</v>
      </c>
      <c r="L15" t="str">
        <f t="shared" si="0"/>
        <v>Martin Haššo</v>
      </c>
      <c r="M15">
        <f t="shared" si="1"/>
        <v>1</v>
      </c>
      <c r="N15">
        <f t="shared" si="2"/>
        <v>10580</v>
      </c>
      <c r="O15">
        <f>VLOOKUP($L15,Sheet1!$A$5:$C$64,COLUMN(Sheet1!$B$5:$B$64),0)</f>
        <v>2</v>
      </c>
      <c r="P15">
        <f>VLOOKUP($L15,Sheet1!$A$5:$C$64,COLUMN(Sheet1!$C$5:$C$64),0)</f>
        <v>5540</v>
      </c>
      <c r="R15">
        <f t="shared" si="3"/>
        <v>3</v>
      </c>
      <c r="S15">
        <f t="shared" si="4"/>
        <v>16120</v>
      </c>
    </row>
    <row r="16" spans="1:19" x14ac:dyDescent="0.2">
      <c r="A16" t="str">
        <f>'12 družstiev Pretek č. 1'!C27</f>
        <v>Norbert Németh</v>
      </c>
      <c r="B16">
        <f>'12 družstiev Pretek č. 1'!E28</f>
        <v>2</v>
      </c>
      <c r="C16">
        <f>'12 družstiev Pretek č. 1'!D28</f>
        <v>6400</v>
      </c>
      <c r="L16" t="str">
        <f t="shared" si="0"/>
        <v>Norbert Németh</v>
      </c>
      <c r="M16">
        <f t="shared" si="1"/>
        <v>2</v>
      </c>
      <c r="N16">
        <f t="shared" si="2"/>
        <v>6400</v>
      </c>
      <c r="O16">
        <f>VLOOKUP($L16,Sheet1!$A$5:$C$64,COLUMN(Sheet1!$B$5:$B$64),0)</f>
        <v>9</v>
      </c>
      <c r="P16">
        <f>VLOOKUP($L16,Sheet1!$A$5:$C$64,COLUMN(Sheet1!$C$5:$C$64),0)</f>
        <v>800</v>
      </c>
      <c r="R16">
        <f t="shared" si="3"/>
        <v>11</v>
      </c>
      <c r="S16">
        <f t="shared" si="4"/>
        <v>7200</v>
      </c>
    </row>
    <row r="17" spans="1:19" x14ac:dyDescent="0.2">
      <c r="A17" t="str">
        <f>'12 družstiev Pretek č. 1'!C29</f>
        <v>Marek Slamka</v>
      </c>
      <c r="B17">
        <f>'12 družstiev Pretek č. 1'!E30</f>
        <v>8</v>
      </c>
      <c r="C17">
        <f>'12 družstiev Pretek č. 1'!D30</f>
        <v>4760</v>
      </c>
      <c r="L17" t="str">
        <f t="shared" si="0"/>
        <v>Marek Slamka</v>
      </c>
      <c r="M17">
        <f t="shared" si="1"/>
        <v>8</v>
      </c>
      <c r="N17">
        <f t="shared" si="2"/>
        <v>4760</v>
      </c>
      <c r="O17">
        <f>VLOOKUP($L17,Sheet1!$A$5:$C$64,COLUMN(Sheet1!$B$5:$B$64),0)</f>
        <v>6</v>
      </c>
      <c r="P17">
        <f>VLOOKUP($L17,Sheet1!$A$5:$C$64,COLUMN(Sheet1!$C$5:$C$64),0)</f>
        <v>1720</v>
      </c>
      <c r="R17">
        <f t="shared" si="3"/>
        <v>14</v>
      </c>
      <c r="S17">
        <f t="shared" si="4"/>
        <v>6480</v>
      </c>
    </row>
    <row r="18" spans="1:19" x14ac:dyDescent="0.2">
      <c r="A18" t="str">
        <f>'12 družstiev Pretek č. 1'!C31</f>
        <v>Miroslav Začko</v>
      </c>
      <c r="B18">
        <f>'12 družstiev Pretek č. 1'!E32</f>
        <v>11</v>
      </c>
      <c r="C18">
        <f>'12 družstiev Pretek č. 1'!D32</f>
        <v>3120</v>
      </c>
      <c r="L18" t="str">
        <f t="shared" si="0"/>
        <v>Miroslav Začko</v>
      </c>
      <c r="M18">
        <f t="shared" si="1"/>
        <v>11</v>
      </c>
      <c r="N18">
        <f t="shared" si="2"/>
        <v>3120</v>
      </c>
      <c r="O18">
        <f>VLOOKUP($L18,Sheet1!$A$5:$C$64,COLUMN(Sheet1!$B$5:$B$64),0)</f>
        <v>14</v>
      </c>
      <c r="P18">
        <f>VLOOKUP($L18,Sheet1!$A$5:$C$64,COLUMN(Sheet1!$C$5:$C$64),0)</f>
        <v>1020</v>
      </c>
      <c r="R18">
        <f t="shared" si="3"/>
        <v>25</v>
      </c>
      <c r="S18">
        <f t="shared" si="4"/>
        <v>4140</v>
      </c>
    </row>
    <row r="19" spans="1:19" x14ac:dyDescent="0.2">
      <c r="A19" t="str">
        <f>'12 družstiev Pretek č. 1'!C33</f>
        <v>XX</v>
      </c>
      <c r="B19">
        <f>'12 družstiev Pretek č. 1'!E34</f>
        <v>15</v>
      </c>
      <c r="C19">
        <f>'12 družstiev Pretek č. 1'!D34</f>
        <v>-1</v>
      </c>
      <c r="L19" t="str">
        <f t="shared" si="0"/>
        <v>XX</v>
      </c>
      <c r="M19">
        <f t="shared" si="1"/>
        <v>15</v>
      </c>
      <c r="N19">
        <f t="shared" si="2"/>
        <v>-1</v>
      </c>
      <c r="O19">
        <f>VLOOKUP($L19,Sheet1!$A$5:$C$64,COLUMN(Sheet1!$B$5:$B$64),0)</f>
        <v>15</v>
      </c>
      <c r="P19">
        <f>VLOOKUP($L19,Sheet1!$A$5:$C$64,COLUMN(Sheet1!$C$5:$C$64),0)</f>
        <v>-1</v>
      </c>
      <c r="R19">
        <f t="shared" si="3"/>
        <v>30</v>
      </c>
      <c r="S19">
        <f t="shared" si="4"/>
        <v>-2</v>
      </c>
    </row>
    <row r="20" spans="1:19" x14ac:dyDescent="0.2">
      <c r="A20" t="str">
        <f>'12 družstiev Pretek č. 1'!F5</f>
        <v>Ján Slašťan</v>
      </c>
      <c r="B20">
        <f>'12 družstiev Pretek č. 1'!H6</f>
        <v>7</v>
      </c>
      <c r="C20">
        <f>'12 družstiev Pretek č. 1'!G6</f>
        <v>1720</v>
      </c>
      <c r="L20" t="str">
        <f t="shared" si="0"/>
        <v>Ján Slašťan</v>
      </c>
      <c r="M20">
        <f t="shared" si="1"/>
        <v>7</v>
      </c>
      <c r="N20">
        <f t="shared" si="2"/>
        <v>1720</v>
      </c>
      <c r="O20">
        <f>VLOOKUP($L20,Sheet1!$A$5:$C$64,COLUMN(Sheet1!$B$5:$B$64),0)</f>
        <v>11</v>
      </c>
      <c r="P20">
        <f>VLOOKUP($L20,Sheet1!$A$5:$C$64,COLUMN(Sheet1!$C$5:$C$64),0)</f>
        <v>1200</v>
      </c>
      <c r="R20">
        <f t="shared" si="3"/>
        <v>18</v>
      </c>
      <c r="S20">
        <f t="shared" si="4"/>
        <v>2920</v>
      </c>
    </row>
    <row r="21" spans="1:19" x14ac:dyDescent="0.2">
      <c r="A21" t="str">
        <f>'12 družstiev Pretek č. 1'!F7</f>
        <v>Ľud. Scheibenreif</v>
      </c>
      <c r="B21">
        <f>'12 družstiev Pretek č. 1'!H8</f>
        <v>1</v>
      </c>
      <c r="C21">
        <f>'12 družstiev Pretek č. 1'!G8</f>
        <v>3760</v>
      </c>
      <c r="L21" t="str">
        <f t="shared" si="0"/>
        <v>Ľud. Scheibenreif</v>
      </c>
      <c r="M21">
        <f t="shared" si="1"/>
        <v>1</v>
      </c>
      <c r="N21">
        <f t="shared" si="2"/>
        <v>3760</v>
      </c>
      <c r="O21">
        <f>VLOOKUP($L21,Sheet1!$A$5:$C$64,COLUMN(Sheet1!$B$5:$B$64),0)</f>
        <v>4</v>
      </c>
      <c r="P21">
        <f>VLOOKUP($L21,Sheet1!$A$5:$C$64,COLUMN(Sheet1!$C$5:$C$64),0)</f>
        <v>4360</v>
      </c>
      <c r="R21">
        <f t="shared" si="3"/>
        <v>5</v>
      </c>
      <c r="S21">
        <f t="shared" si="4"/>
        <v>8120</v>
      </c>
    </row>
    <row r="22" spans="1:19" x14ac:dyDescent="0.2">
      <c r="A22" t="str">
        <f>'12 družstiev Pretek č. 1'!F9</f>
        <v>Alexander Ponya</v>
      </c>
      <c r="B22">
        <f>'12 družstiev Pretek č. 1'!H10</f>
        <v>10</v>
      </c>
      <c r="C22">
        <f>'12 družstiev Pretek č. 1'!G10</f>
        <v>840</v>
      </c>
      <c r="L22" t="str">
        <f t="shared" si="0"/>
        <v>Alexander Ponya</v>
      </c>
      <c r="M22">
        <f t="shared" si="1"/>
        <v>10</v>
      </c>
      <c r="N22">
        <f t="shared" si="2"/>
        <v>840</v>
      </c>
      <c r="O22">
        <f>VLOOKUP($L22,Sheet1!$A$5:$C$64,COLUMN(Sheet1!$B$5:$B$64),0)</f>
        <v>5</v>
      </c>
      <c r="P22">
        <f>VLOOKUP($L22,Sheet1!$A$5:$C$64,COLUMN(Sheet1!$C$5:$C$64),0)</f>
        <v>1180</v>
      </c>
      <c r="R22">
        <f t="shared" si="3"/>
        <v>15</v>
      </c>
      <c r="S22">
        <f t="shared" si="4"/>
        <v>2020</v>
      </c>
    </row>
    <row r="23" spans="1:19" x14ac:dyDescent="0.2">
      <c r="A23" t="str">
        <f>'12 družstiev Pretek č. 1'!F11</f>
        <v>Pavel Brašeň</v>
      </c>
      <c r="B23">
        <f>'12 družstiev Pretek č. 1'!H12</f>
        <v>3</v>
      </c>
      <c r="C23">
        <f>'12 družstiev Pretek č. 1'!G12</f>
        <v>2820</v>
      </c>
      <c r="L23" t="str">
        <f t="shared" si="0"/>
        <v>Pavel Brašeň</v>
      </c>
      <c r="M23">
        <f t="shared" si="1"/>
        <v>3</v>
      </c>
      <c r="N23">
        <f t="shared" si="2"/>
        <v>2820</v>
      </c>
      <c r="O23">
        <f>VLOOKUP($L23,Sheet1!$A$5:$C$64,COLUMN(Sheet1!$B$5:$B$64),0)</f>
        <v>1</v>
      </c>
      <c r="P23">
        <f>VLOOKUP($L23,Sheet1!$A$5:$C$64,COLUMN(Sheet1!$C$5:$C$64),0)</f>
        <v>4400</v>
      </c>
      <c r="R23">
        <f t="shared" si="3"/>
        <v>4</v>
      </c>
      <c r="S23">
        <f t="shared" si="4"/>
        <v>7220</v>
      </c>
    </row>
    <row r="24" spans="1:19" x14ac:dyDescent="0.2">
      <c r="A24" t="str">
        <f>'12 družstiev Pretek č. 1'!F13</f>
        <v>Ján Beniš</v>
      </c>
      <c r="B24">
        <f>'12 družstiev Pretek č. 1'!H14</f>
        <v>11</v>
      </c>
      <c r="C24">
        <f>'12 družstiev Pretek č. 1'!G14</f>
        <v>460</v>
      </c>
      <c r="L24" t="str">
        <f t="shared" si="0"/>
        <v>Ján Beniš</v>
      </c>
      <c r="M24">
        <f t="shared" si="1"/>
        <v>11</v>
      </c>
      <c r="N24">
        <f t="shared" si="2"/>
        <v>460</v>
      </c>
      <c r="O24">
        <f>VLOOKUP($L24,Sheet1!$A$5:$C$64,COLUMN(Sheet1!$B$5:$B$64),0)</f>
        <v>8.5</v>
      </c>
      <c r="P24">
        <f>VLOOKUP($L24,Sheet1!$A$5:$C$64,COLUMN(Sheet1!$C$5:$C$64),0)</f>
        <v>1380</v>
      </c>
      <c r="R24">
        <f t="shared" si="3"/>
        <v>19.5</v>
      </c>
      <c r="S24">
        <f t="shared" si="4"/>
        <v>1840</v>
      </c>
    </row>
    <row r="25" spans="1:19" x14ac:dyDescent="0.2">
      <c r="A25" t="str">
        <f>'12 družstiev Pretek č. 1'!F15</f>
        <v>Patrik Molnár</v>
      </c>
      <c r="B25">
        <f>'12 družstiev Pretek č. 1'!H16</f>
        <v>15</v>
      </c>
      <c r="C25">
        <f>'12 družstiev Pretek č. 1'!G16</f>
        <v>0</v>
      </c>
      <c r="L25" t="str">
        <f t="shared" si="0"/>
        <v>Patrik Molnár</v>
      </c>
      <c r="M25">
        <f t="shared" si="1"/>
        <v>15</v>
      </c>
      <c r="N25">
        <f t="shared" si="2"/>
        <v>0</v>
      </c>
      <c r="O25">
        <f>VLOOKUP($L25,Sheet1!$A$5:$C$64,COLUMN(Sheet1!$B$5:$B$64),0)</f>
        <v>12</v>
      </c>
      <c r="P25">
        <f>VLOOKUP($L25,Sheet1!$A$5:$C$64,COLUMN(Sheet1!$C$5:$C$64),0)</f>
        <v>220</v>
      </c>
      <c r="R25">
        <f t="shared" si="3"/>
        <v>27</v>
      </c>
      <c r="S25">
        <f t="shared" si="4"/>
        <v>220</v>
      </c>
    </row>
    <row r="26" spans="1:19" x14ac:dyDescent="0.2">
      <c r="A26" t="str">
        <f>'12 družstiev Pretek č. 1'!F17</f>
        <v>Leonard Vajdulák</v>
      </c>
      <c r="B26">
        <f>'12 družstiev Pretek č. 1'!H18</f>
        <v>4</v>
      </c>
      <c r="C26">
        <f>'12 družstiev Pretek č. 1'!G18</f>
        <v>2340</v>
      </c>
      <c r="L26" t="str">
        <f t="shared" si="0"/>
        <v>Leonard Vajdulák</v>
      </c>
      <c r="M26">
        <f t="shared" si="1"/>
        <v>4</v>
      </c>
      <c r="N26">
        <f t="shared" si="2"/>
        <v>2340</v>
      </c>
      <c r="O26">
        <f>VLOOKUP($L26,Sheet1!$A$5:$C$64,COLUMN(Sheet1!$B$5:$B$64),0)</f>
        <v>12</v>
      </c>
      <c r="P26">
        <f>VLOOKUP($L26,Sheet1!$A$5:$C$64,COLUMN(Sheet1!$C$5:$C$64),0)</f>
        <v>780</v>
      </c>
      <c r="R26">
        <f t="shared" si="3"/>
        <v>16</v>
      </c>
      <c r="S26">
        <f t="shared" si="4"/>
        <v>3120</v>
      </c>
    </row>
    <row r="27" spans="1:19" x14ac:dyDescent="0.2">
      <c r="A27" t="str">
        <f>'12 družstiev Pretek č. 1'!F19</f>
        <v>Pavol Madro</v>
      </c>
      <c r="B27">
        <f>'12 družstiev Pretek č. 1'!H20</f>
        <v>12</v>
      </c>
      <c r="C27">
        <f>'12 družstiev Pretek č. 1'!G20</f>
        <v>420</v>
      </c>
      <c r="L27" t="str">
        <f t="shared" si="0"/>
        <v>Pavol Madro</v>
      </c>
      <c r="M27">
        <f t="shared" si="1"/>
        <v>12</v>
      </c>
      <c r="N27">
        <f t="shared" si="2"/>
        <v>420</v>
      </c>
      <c r="O27">
        <f>VLOOKUP($L27,Sheet1!$A$5:$C$64,COLUMN(Sheet1!$B$5:$B$64),0)</f>
        <v>6.5</v>
      </c>
      <c r="P27">
        <f>VLOOKUP($L27,Sheet1!$A$5:$C$64,COLUMN(Sheet1!$C$5:$C$64),0)</f>
        <v>1140</v>
      </c>
      <c r="R27">
        <f t="shared" si="3"/>
        <v>18.5</v>
      </c>
      <c r="S27">
        <f t="shared" si="4"/>
        <v>1560</v>
      </c>
    </row>
    <row r="28" spans="1:19" x14ac:dyDescent="0.2">
      <c r="A28" t="str">
        <f>'12 družstiev Pretek č. 1'!F21</f>
        <v>Milan Gažo</v>
      </c>
      <c r="B28">
        <f>'12 družstiev Pretek č. 1'!H22</f>
        <v>2</v>
      </c>
      <c r="C28">
        <f>'12 družstiev Pretek č. 1'!G22</f>
        <v>3260</v>
      </c>
      <c r="L28" t="str">
        <f t="shared" si="0"/>
        <v>Milan Gažo</v>
      </c>
      <c r="M28">
        <f t="shared" si="1"/>
        <v>2</v>
      </c>
      <c r="N28">
        <f t="shared" si="2"/>
        <v>3260</v>
      </c>
      <c r="O28">
        <f>VLOOKUP($L28,Sheet1!$A$5:$C$64,COLUMN(Sheet1!$B$5:$B$64),0)</f>
        <v>13</v>
      </c>
      <c r="P28">
        <f>VLOOKUP($L28,Sheet1!$A$5:$C$64,COLUMN(Sheet1!$C$5:$C$64),0)</f>
        <v>540</v>
      </c>
      <c r="R28">
        <f t="shared" si="3"/>
        <v>15</v>
      </c>
      <c r="S28">
        <f t="shared" si="4"/>
        <v>3800</v>
      </c>
    </row>
    <row r="29" spans="1:19" x14ac:dyDescent="0.2">
      <c r="A29" t="str">
        <f>'12 družstiev Pretek č. 1'!F23</f>
        <v>Peter Králik</v>
      </c>
      <c r="B29">
        <f>'12 družstiev Pretek č. 1'!H24</f>
        <v>6</v>
      </c>
      <c r="C29">
        <f>'12 družstiev Pretek č. 1'!G24</f>
        <v>1760</v>
      </c>
      <c r="L29" t="str">
        <f t="shared" si="0"/>
        <v>Peter Králik</v>
      </c>
      <c r="M29">
        <f t="shared" si="1"/>
        <v>6</v>
      </c>
      <c r="N29">
        <f t="shared" si="2"/>
        <v>1760</v>
      </c>
      <c r="O29">
        <f>VLOOKUP($L29,Sheet1!$A$5:$C$64,COLUMN(Sheet1!$B$5:$B$64),0)</f>
        <v>1</v>
      </c>
      <c r="P29">
        <f>VLOOKUP($L29,Sheet1!$A$5:$C$64,COLUMN(Sheet1!$C$5:$C$64),0)</f>
        <v>8900</v>
      </c>
      <c r="R29">
        <f t="shared" si="3"/>
        <v>7</v>
      </c>
      <c r="S29">
        <f t="shared" si="4"/>
        <v>10660</v>
      </c>
    </row>
    <row r="30" spans="1:19" x14ac:dyDescent="0.2">
      <c r="A30" t="str">
        <f>'12 družstiev Pretek č. 1'!F25</f>
        <v>Branislav Kriška</v>
      </c>
      <c r="B30">
        <f>'12 družstiev Pretek č. 1'!H26</f>
        <v>13</v>
      </c>
      <c r="C30">
        <f>'12 družstiev Pretek č. 1'!G26</f>
        <v>220</v>
      </c>
      <c r="L30" t="str">
        <f t="shared" si="0"/>
        <v>Branislav Kriška</v>
      </c>
      <c r="M30">
        <f t="shared" si="1"/>
        <v>13</v>
      </c>
      <c r="N30">
        <f t="shared" si="2"/>
        <v>220</v>
      </c>
      <c r="O30">
        <f>VLOOKUP($L30,Sheet1!$A$5:$C$64,COLUMN(Sheet1!$B$5:$B$64),0)</f>
        <v>8</v>
      </c>
      <c r="P30">
        <f>VLOOKUP($L30,Sheet1!$A$5:$C$64,COLUMN(Sheet1!$C$5:$C$64),0)</f>
        <v>1040</v>
      </c>
      <c r="R30">
        <f t="shared" si="3"/>
        <v>21</v>
      </c>
      <c r="S30">
        <f t="shared" si="4"/>
        <v>1260</v>
      </c>
    </row>
    <row r="31" spans="1:19" x14ac:dyDescent="0.2">
      <c r="A31" t="str">
        <f>'12 družstiev Pretek č. 1'!F27</f>
        <v>Andrej Kasan</v>
      </c>
      <c r="B31">
        <f>'12 družstiev Pretek č. 1'!H28</f>
        <v>8</v>
      </c>
      <c r="C31">
        <f>'12 družstiev Pretek č. 1'!G28</f>
        <v>1180</v>
      </c>
      <c r="L31" t="str">
        <f t="shared" si="0"/>
        <v>Andrej Kasan</v>
      </c>
      <c r="M31">
        <f t="shared" si="1"/>
        <v>8</v>
      </c>
      <c r="N31">
        <f t="shared" si="2"/>
        <v>1180</v>
      </c>
      <c r="O31">
        <f>VLOOKUP($L31,Sheet1!$A$5:$C$64,COLUMN(Sheet1!$B$5:$B$64),0)</f>
        <v>11</v>
      </c>
      <c r="P31">
        <f>VLOOKUP($L31,Sheet1!$A$5:$C$64,COLUMN(Sheet1!$C$5:$C$64),0)</f>
        <v>1080</v>
      </c>
      <c r="R31">
        <f t="shared" si="3"/>
        <v>19</v>
      </c>
      <c r="S31">
        <f t="shared" si="4"/>
        <v>2260</v>
      </c>
    </row>
    <row r="32" spans="1:19" x14ac:dyDescent="0.2">
      <c r="A32" t="str">
        <f>'12 družstiev Pretek č. 1'!F29</f>
        <v>Matej Buchan</v>
      </c>
      <c r="B32">
        <f>'12 družstiev Pretek č. 1'!H30</f>
        <v>5</v>
      </c>
      <c r="C32">
        <f>'12 družstiev Pretek č. 1'!G30</f>
        <v>2040</v>
      </c>
      <c r="L32" t="str">
        <f t="shared" si="0"/>
        <v>Matej Buchan</v>
      </c>
      <c r="M32">
        <f t="shared" si="1"/>
        <v>5</v>
      </c>
      <c r="N32">
        <f t="shared" si="2"/>
        <v>2040</v>
      </c>
      <c r="O32">
        <f>VLOOKUP($L32,Sheet1!$A$5:$C$64,COLUMN(Sheet1!$B$5:$B$64),0)</f>
        <v>5</v>
      </c>
      <c r="P32">
        <f>VLOOKUP($L32,Sheet1!$A$5:$C$64,COLUMN(Sheet1!$C$5:$C$64),0)</f>
        <v>1900</v>
      </c>
      <c r="R32">
        <f t="shared" si="3"/>
        <v>10</v>
      </c>
      <c r="S32">
        <f t="shared" si="4"/>
        <v>3940</v>
      </c>
    </row>
    <row r="33" spans="1:19" x14ac:dyDescent="0.2">
      <c r="A33" t="str">
        <f>'12 družstiev Pretek č. 1'!F31</f>
        <v>Peter Bendík</v>
      </c>
      <c r="B33">
        <f>'12 družstiev Pretek č. 1'!H32</f>
        <v>9</v>
      </c>
      <c r="C33">
        <f>'12 družstiev Pretek č. 1'!G32</f>
        <v>1060</v>
      </c>
      <c r="L33" t="str">
        <f t="shared" si="0"/>
        <v>Peter Bendík</v>
      </c>
      <c r="M33">
        <f t="shared" si="1"/>
        <v>9</v>
      </c>
      <c r="N33">
        <f t="shared" si="2"/>
        <v>1060</v>
      </c>
      <c r="O33">
        <f>VLOOKUP($L33,Sheet1!$A$5:$C$64,COLUMN(Sheet1!$B$5:$B$64),0)</f>
        <v>4</v>
      </c>
      <c r="P33">
        <f>VLOOKUP($L33,Sheet1!$A$5:$C$64,COLUMN(Sheet1!$C$5:$C$64),0)</f>
        <v>1940</v>
      </c>
      <c r="R33">
        <f t="shared" si="3"/>
        <v>13</v>
      </c>
      <c r="S33">
        <f t="shared" si="4"/>
        <v>3000</v>
      </c>
    </row>
    <row r="34" spans="1:19" x14ac:dyDescent="0.2">
      <c r="A34" t="str">
        <f>'12 družstiev Pretek č. 1'!F33</f>
        <v>YY</v>
      </c>
      <c r="B34">
        <f>'12 družstiev Pretek č. 1'!H34</f>
        <v>15</v>
      </c>
      <c r="C34">
        <f>'12 družstiev Pretek č. 1'!G34</f>
        <v>-1</v>
      </c>
      <c r="L34" t="str">
        <f t="shared" si="0"/>
        <v>YY</v>
      </c>
      <c r="M34">
        <f t="shared" si="1"/>
        <v>15</v>
      </c>
      <c r="N34">
        <f t="shared" si="2"/>
        <v>-1</v>
      </c>
      <c r="O34">
        <f>VLOOKUP($L34,Sheet1!$A$5:$C$64,COLUMN(Sheet1!$B$5:$B$64),0)</f>
        <v>15</v>
      </c>
      <c r="P34">
        <f>VLOOKUP($L34,Sheet1!$A$5:$C$64,COLUMN(Sheet1!$C$5:$C$64),0)</f>
        <v>-1</v>
      </c>
      <c r="R34">
        <f t="shared" si="3"/>
        <v>30</v>
      </c>
      <c r="S34">
        <f t="shared" si="4"/>
        <v>-2</v>
      </c>
    </row>
    <row r="35" spans="1:19" x14ac:dyDescent="0.2">
      <c r="A35" t="str">
        <f>'12 družstiev Pretek č. 1'!I5</f>
        <v>Róbet Feču</v>
      </c>
      <c r="B35">
        <f>'12 družstiev Pretek č. 1'!K6</f>
        <v>15</v>
      </c>
      <c r="C35">
        <f>'12 družstiev Pretek č. 1'!J6</f>
        <v>0</v>
      </c>
      <c r="L35" t="str">
        <f t="shared" si="0"/>
        <v>Róbet Feču</v>
      </c>
      <c r="M35">
        <f t="shared" si="1"/>
        <v>15</v>
      </c>
      <c r="N35">
        <f t="shared" si="2"/>
        <v>0</v>
      </c>
      <c r="O35">
        <f>VLOOKUP($L35,Sheet1!$A$5:$C$64,COLUMN(Sheet1!$B$5:$B$64),0)</f>
        <v>14</v>
      </c>
      <c r="P35">
        <f>VLOOKUP($L35,Sheet1!$A$5:$C$64,COLUMN(Sheet1!$C$5:$C$64),0)</f>
        <v>40</v>
      </c>
      <c r="R35">
        <f t="shared" si="3"/>
        <v>29</v>
      </c>
      <c r="S35">
        <f t="shared" si="4"/>
        <v>40</v>
      </c>
    </row>
    <row r="36" spans="1:19" x14ac:dyDescent="0.2">
      <c r="A36" t="str">
        <f>'12 družstiev Pretek č. 1'!I7</f>
        <v>Peter Hašuk</v>
      </c>
      <c r="B36">
        <f>'12 družstiev Pretek č. 1'!K8</f>
        <v>7.5</v>
      </c>
      <c r="C36">
        <f>'12 družstiev Pretek č. 1'!J8</f>
        <v>860</v>
      </c>
      <c r="L36" t="str">
        <f t="shared" si="0"/>
        <v>Peter Hašuk</v>
      </c>
      <c r="M36">
        <f t="shared" si="1"/>
        <v>7.5</v>
      </c>
      <c r="N36">
        <f t="shared" si="2"/>
        <v>860</v>
      </c>
      <c r="O36">
        <f>VLOOKUP($L36,Sheet1!$A$5:$C$64,COLUMN(Sheet1!$B$5:$B$64),0)</f>
        <v>11</v>
      </c>
      <c r="P36">
        <f>VLOOKUP($L36,Sheet1!$A$5:$C$64,COLUMN(Sheet1!$C$5:$C$64),0)</f>
        <v>340</v>
      </c>
      <c r="R36">
        <f t="shared" si="3"/>
        <v>18.5</v>
      </c>
      <c r="S36">
        <f t="shared" si="4"/>
        <v>1200</v>
      </c>
    </row>
    <row r="37" spans="1:19" x14ac:dyDescent="0.2">
      <c r="A37" t="str">
        <f>'12 družstiev Pretek č. 1'!I9</f>
        <v>Pavol Matula</v>
      </c>
      <c r="B37">
        <f>'12 družstiev Pretek č. 1'!K10</f>
        <v>12</v>
      </c>
      <c r="C37">
        <f>'12 družstiev Pretek č. 1'!J10</f>
        <v>60</v>
      </c>
      <c r="L37" t="str">
        <f t="shared" si="0"/>
        <v>Pavol Matula</v>
      </c>
      <c r="M37">
        <f t="shared" si="1"/>
        <v>12</v>
      </c>
      <c r="N37">
        <f t="shared" si="2"/>
        <v>60</v>
      </c>
      <c r="O37">
        <f>VLOOKUP($L37,Sheet1!$A$5:$C$64,COLUMN(Sheet1!$B$5:$B$64),0)</f>
        <v>8</v>
      </c>
      <c r="P37">
        <f>VLOOKUP($L37,Sheet1!$A$5:$C$64,COLUMN(Sheet1!$C$5:$C$64),0)</f>
        <v>3220</v>
      </c>
      <c r="R37">
        <f t="shared" si="3"/>
        <v>20</v>
      </c>
      <c r="S37">
        <f t="shared" si="4"/>
        <v>3280</v>
      </c>
    </row>
    <row r="38" spans="1:19" x14ac:dyDescent="0.2">
      <c r="A38" t="str">
        <f>'12 družstiev Pretek č. 1'!I11</f>
        <v>Ľudovít Tamáš</v>
      </c>
      <c r="B38">
        <f>'12 družstiev Pretek č. 1'!K12</f>
        <v>6</v>
      </c>
      <c r="C38">
        <f>'12 družstiev Pretek č. 1'!J12</f>
        <v>1160</v>
      </c>
      <c r="L38" t="str">
        <f t="shared" si="0"/>
        <v>Ľudovít Tamáš</v>
      </c>
      <c r="M38">
        <f t="shared" si="1"/>
        <v>6</v>
      </c>
      <c r="N38">
        <f t="shared" si="2"/>
        <v>1160</v>
      </c>
      <c r="O38">
        <f>VLOOKUP($L38,Sheet1!$A$5:$C$64,COLUMN(Sheet1!$B$5:$B$64),0)</f>
        <v>10</v>
      </c>
      <c r="P38">
        <f>VLOOKUP($L38,Sheet1!$A$5:$C$64,COLUMN(Sheet1!$C$5:$C$64),0)</f>
        <v>1240</v>
      </c>
      <c r="R38">
        <f t="shared" si="3"/>
        <v>16</v>
      </c>
      <c r="S38">
        <f t="shared" si="4"/>
        <v>2400</v>
      </c>
    </row>
    <row r="39" spans="1:19" x14ac:dyDescent="0.2">
      <c r="A39" t="str">
        <f>'12 družstiev Pretek č. 1'!I13</f>
        <v>Martin Ninčák</v>
      </c>
      <c r="B39">
        <f>'12 družstiev Pretek č. 1'!K14</f>
        <v>3</v>
      </c>
      <c r="C39">
        <f>'12 družstiev Pretek č. 1'!J14</f>
        <v>2180</v>
      </c>
      <c r="L39" t="str">
        <f t="shared" si="0"/>
        <v>Martin Ninčák</v>
      </c>
      <c r="M39">
        <f t="shared" si="1"/>
        <v>3</v>
      </c>
      <c r="N39">
        <f t="shared" si="2"/>
        <v>2180</v>
      </c>
      <c r="O39">
        <f>VLOOKUP($L39,Sheet1!$A$5:$C$64,COLUMN(Sheet1!$B$5:$B$64),0)</f>
        <v>3</v>
      </c>
      <c r="P39">
        <f>VLOOKUP($L39,Sheet1!$A$5:$C$64,COLUMN(Sheet1!$C$5:$C$64),0)</f>
        <v>2260</v>
      </c>
      <c r="R39">
        <f t="shared" si="3"/>
        <v>6</v>
      </c>
      <c r="S39">
        <f t="shared" si="4"/>
        <v>4440</v>
      </c>
    </row>
    <row r="40" spans="1:19" x14ac:dyDescent="0.2">
      <c r="A40" t="str">
        <f>'12 družstiev Pretek č. 1'!I15</f>
        <v>Martin Petroci</v>
      </c>
      <c r="B40">
        <f>'12 družstiev Pretek č. 1'!K16</f>
        <v>15</v>
      </c>
      <c r="C40">
        <f>'12 družstiev Pretek č. 1'!J16</f>
        <v>0</v>
      </c>
      <c r="L40" t="str">
        <f t="shared" si="0"/>
        <v>Martin Petroci</v>
      </c>
      <c r="M40">
        <f t="shared" si="1"/>
        <v>15</v>
      </c>
      <c r="N40">
        <f t="shared" si="2"/>
        <v>0</v>
      </c>
      <c r="O40">
        <f>VLOOKUP($L40,Sheet1!$A$5:$C$64,COLUMN(Sheet1!$B$5:$B$64),0)</f>
        <v>13</v>
      </c>
      <c r="P40">
        <f>VLOOKUP($L40,Sheet1!$A$5:$C$64,COLUMN(Sheet1!$C$5:$C$64),0)</f>
        <v>2660</v>
      </c>
      <c r="R40">
        <f t="shared" si="3"/>
        <v>28</v>
      </c>
      <c r="S40">
        <f t="shared" si="4"/>
        <v>2660</v>
      </c>
    </row>
    <row r="41" spans="1:19" x14ac:dyDescent="0.2">
      <c r="A41" t="str">
        <f>'12 družstiev Pretek č. 1'!I17</f>
        <v>Jozef Púčik</v>
      </c>
      <c r="B41">
        <f>'12 družstiev Pretek č. 1'!K18</f>
        <v>10</v>
      </c>
      <c r="C41">
        <f>'12 družstiev Pretek č. 1'!J18</f>
        <v>560</v>
      </c>
      <c r="L41" t="str">
        <f t="shared" si="0"/>
        <v>Jozef Púčik</v>
      </c>
      <c r="M41">
        <f t="shared" si="1"/>
        <v>10</v>
      </c>
      <c r="N41">
        <f t="shared" si="2"/>
        <v>560</v>
      </c>
      <c r="O41">
        <f>VLOOKUP($L41,Sheet1!$A$5:$C$64,COLUMN(Sheet1!$B$5:$B$64),0)</f>
        <v>1</v>
      </c>
      <c r="P41">
        <f>VLOOKUP($L41,Sheet1!$A$5:$C$64,COLUMN(Sheet1!$C$5:$C$64),0)</f>
        <v>1940</v>
      </c>
      <c r="R41">
        <f t="shared" si="3"/>
        <v>11</v>
      </c>
      <c r="S41">
        <f t="shared" si="4"/>
        <v>2500</v>
      </c>
    </row>
    <row r="42" spans="1:19" x14ac:dyDescent="0.2">
      <c r="A42" t="str">
        <f>'12 družstiev Pretek č. 1'!I19</f>
        <v>Marián Hason</v>
      </c>
      <c r="B42">
        <f>'12 družstiev Pretek č. 1'!K20</f>
        <v>7.5</v>
      </c>
      <c r="C42">
        <f>'12 družstiev Pretek č. 1'!J20</f>
        <v>860</v>
      </c>
      <c r="L42" t="str">
        <f t="shared" si="0"/>
        <v>Marián Hason</v>
      </c>
      <c r="M42">
        <f t="shared" si="1"/>
        <v>7.5</v>
      </c>
      <c r="N42">
        <f t="shared" si="2"/>
        <v>860</v>
      </c>
      <c r="O42">
        <f>VLOOKUP($L42,Sheet1!$A$5:$C$64,COLUMN(Sheet1!$B$5:$B$64),0)</f>
        <v>10</v>
      </c>
      <c r="P42">
        <f>VLOOKUP($L42,Sheet1!$A$5:$C$64,COLUMN(Sheet1!$C$5:$C$64),0)</f>
        <v>3140</v>
      </c>
      <c r="R42">
        <f t="shared" si="3"/>
        <v>17.5</v>
      </c>
      <c r="S42">
        <f t="shared" si="4"/>
        <v>4000</v>
      </c>
    </row>
    <row r="43" spans="1:19" x14ac:dyDescent="0.2">
      <c r="A43" t="str">
        <f>'12 družstiev Pretek č. 1'!I21</f>
        <v>Jozef Vígh st</v>
      </c>
      <c r="B43">
        <f>'12 družstiev Pretek č. 1'!K22</f>
        <v>1</v>
      </c>
      <c r="C43">
        <f>'12 družstiev Pretek č. 1'!J22</f>
        <v>3360</v>
      </c>
      <c r="L43" t="str">
        <f t="shared" si="0"/>
        <v>Jozef Vígh st</v>
      </c>
      <c r="M43">
        <f t="shared" si="1"/>
        <v>1</v>
      </c>
      <c r="N43">
        <f t="shared" si="2"/>
        <v>3360</v>
      </c>
      <c r="O43">
        <f>VLOOKUP($L43,Sheet1!$A$5:$C$64,COLUMN(Sheet1!$B$5:$B$64),0)</f>
        <v>3</v>
      </c>
      <c r="P43">
        <f>VLOOKUP($L43,Sheet1!$A$5:$C$64,COLUMN(Sheet1!$C$5:$C$64),0)</f>
        <v>5400</v>
      </c>
      <c r="R43">
        <f t="shared" si="3"/>
        <v>4</v>
      </c>
      <c r="S43">
        <f t="shared" si="4"/>
        <v>8760</v>
      </c>
    </row>
    <row r="44" spans="1:19" x14ac:dyDescent="0.2">
      <c r="A44" t="str">
        <f>'12 družstiev Pretek č. 1'!I23</f>
        <v>Jaroslav Bednár</v>
      </c>
      <c r="B44">
        <f>'12 družstiev Pretek č. 1'!K24</f>
        <v>2</v>
      </c>
      <c r="C44">
        <f>'12 družstiev Pretek č. 1'!J24</f>
        <v>2320</v>
      </c>
      <c r="L44" t="str">
        <f t="shared" si="0"/>
        <v>Jaroslav Bednár</v>
      </c>
      <c r="M44">
        <f t="shared" si="1"/>
        <v>2</v>
      </c>
      <c r="N44">
        <f t="shared" si="2"/>
        <v>2320</v>
      </c>
      <c r="O44">
        <f>VLOOKUP($L44,Sheet1!$A$5:$C$64,COLUMN(Sheet1!$B$5:$B$64),0)</f>
        <v>3</v>
      </c>
      <c r="P44">
        <f>VLOOKUP($L44,Sheet1!$A$5:$C$64,COLUMN(Sheet1!$C$5:$C$64),0)</f>
        <v>1280</v>
      </c>
      <c r="R44">
        <f t="shared" si="3"/>
        <v>5</v>
      </c>
      <c r="S44">
        <f t="shared" si="4"/>
        <v>3600</v>
      </c>
    </row>
    <row r="45" spans="1:19" x14ac:dyDescent="0.2">
      <c r="A45" t="str">
        <f>'12 družstiev Pretek č. 1'!I25</f>
        <v>David Kopinec</v>
      </c>
      <c r="B45">
        <f>'12 družstiev Pretek č. 1'!K26</f>
        <v>9</v>
      </c>
      <c r="C45">
        <f>'12 družstiev Pretek č. 1'!J26</f>
        <v>620</v>
      </c>
      <c r="L45" t="str">
        <f t="shared" si="0"/>
        <v>David Kopinec</v>
      </c>
      <c r="M45">
        <f t="shared" si="1"/>
        <v>9</v>
      </c>
      <c r="N45">
        <f t="shared" si="2"/>
        <v>620</v>
      </c>
      <c r="O45">
        <f>VLOOKUP($L45,Sheet1!$A$5:$C$64,COLUMN(Sheet1!$B$5:$B$64),0)</f>
        <v>15</v>
      </c>
      <c r="P45">
        <f>VLOOKUP($L45,Sheet1!$A$5:$C$64,COLUMN(Sheet1!$C$5:$C$64),0)</f>
        <v>160</v>
      </c>
      <c r="R45">
        <f t="shared" si="3"/>
        <v>24</v>
      </c>
      <c r="S45">
        <f t="shared" si="4"/>
        <v>780</v>
      </c>
    </row>
    <row r="46" spans="1:19" x14ac:dyDescent="0.2">
      <c r="A46" t="str">
        <f>'12 družstiev Pretek č. 1'!I27</f>
        <v>Denis Rovenský</v>
      </c>
      <c r="B46">
        <f>'12 družstiev Pretek č. 1'!K28</f>
        <v>5</v>
      </c>
      <c r="C46">
        <f>'12 družstiev Pretek č. 1'!J28</f>
        <v>1460</v>
      </c>
      <c r="L46" t="str">
        <f t="shared" si="0"/>
        <v>Denis Rovenský</v>
      </c>
      <c r="M46">
        <f t="shared" si="1"/>
        <v>5</v>
      </c>
      <c r="N46">
        <f t="shared" si="2"/>
        <v>1460</v>
      </c>
      <c r="O46">
        <f>VLOOKUP($L46,Sheet1!$A$5:$C$64,COLUMN(Sheet1!$B$5:$B$64),0)</f>
        <v>7</v>
      </c>
      <c r="P46">
        <f>VLOOKUP($L46,Sheet1!$A$5:$C$64,COLUMN(Sheet1!$C$5:$C$64),0)</f>
        <v>3320</v>
      </c>
      <c r="R46">
        <f t="shared" si="3"/>
        <v>12</v>
      </c>
      <c r="S46">
        <f t="shared" si="4"/>
        <v>4780</v>
      </c>
    </row>
    <row r="47" spans="1:19" x14ac:dyDescent="0.2">
      <c r="A47" t="str">
        <f>'12 družstiev Pretek č. 1'!I29</f>
        <v>Peter Poročák</v>
      </c>
      <c r="B47">
        <f>'12 družstiev Pretek č. 1'!K30</f>
        <v>11</v>
      </c>
      <c r="C47">
        <f>'12 družstiev Pretek č. 1'!J30</f>
        <v>360</v>
      </c>
      <c r="L47" t="str">
        <f t="shared" si="0"/>
        <v>Peter Poročák</v>
      </c>
      <c r="M47">
        <f t="shared" si="1"/>
        <v>11</v>
      </c>
      <c r="N47">
        <f t="shared" si="2"/>
        <v>360</v>
      </c>
      <c r="O47">
        <f>VLOOKUP($L47,Sheet1!$A$5:$C$64,COLUMN(Sheet1!$B$5:$B$64),0)</f>
        <v>13</v>
      </c>
      <c r="P47">
        <f>VLOOKUP($L47,Sheet1!$A$5:$C$64,COLUMN(Sheet1!$C$5:$C$64),0)</f>
        <v>200</v>
      </c>
      <c r="R47">
        <f t="shared" si="3"/>
        <v>24</v>
      </c>
      <c r="S47">
        <f t="shared" si="4"/>
        <v>560</v>
      </c>
    </row>
    <row r="48" spans="1:19" x14ac:dyDescent="0.2">
      <c r="A48" t="str">
        <f>'12 družstiev Pretek č. 1'!I31</f>
        <v>Milan Palinkáš</v>
      </c>
      <c r="B48">
        <f>'12 družstiev Pretek č. 1'!K32</f>
        <v>4</v>
      </c>
      <c r="C48">
        <f>'12 družstiev Pretek č. 1'!J32</f>
        <v>1800</v>
      </c>
      <c r="L48" t="str">
        <f t="shared" si="0"/>
        <v>Milan Palinkáš</v>
      </c>
      <c r="M48">
        <f t="shared" si="1"/>
        <v>4</v>
      </c>
      <c r="N48">
        <f t="shared" si="2"/>
        <v>1800</v>
      </c>
      <c r="O48">
        <f>VLOOKUP($L48,Sheet1!$A$5:$C$64,COLUMN(Sheet1!$B$5:$B$64),0)</f>
        <v>6.5</v>
      </c>
      <c r="P48">
        <f>VLOOKUP($L48,Sheet1!$A$5:$C$64,COLUMN(Sheet1!$C$5:$C$64),0)</f>
        <v>1140</v>
      </c>
      <c r="R48">
        <f t="shared" si="3"/>
        <v>10.5</v>
      </c>
      <c r="S48">
        <f t="shared" si="4"/>
        <v>2940</v>
      </c>
    </row>
    <row r="49" spans="1:19" x14ac:dyDescent="0.2">
      <c r="A49" t="str">
        <f>'12 družstiev Pretek č. 1'!I33</f>
        <v>ZZ</v>
      </c>
      <c r="B49">
        <f>'12 družstiev Pretek č. 1'!K34</f>
        <v>15</v>
      </c>
      <c r="C49">
        <f>'12 družstiev Pretek č. 1'!J34</f>
        <v>-1</v>
      </c>
      <c r="L49" t="str">
        <f t="shared" si="0"/>
        <v>ZZ</v>
      </c>
      <c r="M49">
        <f t="shared" si="1"/>
        <v>15</v>
      </c>
      <c r="N49">
        <f t="shared" si="2"/>
        <v>-1</v>
      </c>
      <c r="O49">
        <f>VLOOKUP($L49,Sheet1!$A$5:$C$64,COLUMN(Sheet1!$B$5:$B$64),0)</f>
        <v>15</v>
      </c>
      <c r="P49">
        <f>VLOOKUP($L49,Sheet1!$A$5:$C$64,COLUMN(Sheet1!$C$5:$C$64),0)</f>
        <v>-1</v>
      </c>
      <c r="R49">
        <f t="shared" si="3"/>
        <v>30</v>
      </c>
      <c r="S49">
        <f t="shared" si="4"/>
        <v>-2</v>
      </c>
    </row>
    <row r="50" spans="1:19" x14ac:dyDescent="0.2">
      <c r="A50" t="str">
        <f>'12 družstiev Pretek č. 1'!L5</f>
        <v>Filip Konkoľ</v>
      </c>
      <c r="B50">
        <f>'12 družstiev Pretek č. 1'!N6</f>
        <v>11</v>
      </c>
      <c r="C50">
        <f>'12 družstiev Pretek č. 1'!M6</f>
        <v>800</v>
      </c>
      <c r="L50" t="str">
        <f t="shared" si="0"/>
        <v>Filip Konkoľ</v>
      </c>
      <c r="M50">
        <f t="shared" si="1"/>
        <v>11</v>
      </c>
      <c r="N50">
        <f t="shared" si="2"/>
        <v>800</v>
      </c>
      <c r="O50">
        <f>VLOOKUP($L50,Sheet1!$A$5:$C$64,COLUMN(Sheet1!$B$5:$B$64),0)</f>
        <v>3</v>
      </c>
      <c r="P50">
        <f>VLOOKUP($L50,Sheet1!$A$5:$C$64,COLUMN(Sheet1!$C$5:$C$64),0)</f>
        <v>2640</v>
      </c>
      <c r="R50">
        <f t="shared" si="3"/>
        <v>14</v>
      </c>
      <c r="S50">
        <f t="shared" si="4"/>
        <v>3440</v>
      </c>
    </row>
    <row r="51" spans="1:19" x14ac:dyDescent="0.2">
      <c r="A51" t="str">
        <f>'12 družstiev Pretek č. 1'!L7</f>
        <v>Miloš Galgóci ml</v>
      </c>
      <c r="B51">
        <f>'12 družstiev Pretek č. 1'!N8</f>
        <v>3</v>
      </c>
      <c r="C51">
        <f>'12 družstiev Pretek č. 1'!M8</f>
        <v>2520</v>
      </c>
      <c r="L51" t="str">
        <f t="shared" si="0"/>
        <v>Miloš Galgóci ml</v>
      </c>
      <c r="M51">
        <f t="shared" si="1"/>
        <v>3</v>
      </c>
      <c r="N51">
        <f t="shared" si="2"/>
        <v>2520</v>
      </c>
      <c r="O51">
        <f>VLOOKUP($L51,Sheet1!$A$5:$C$64,COLUMN(Sheet1!$B$5:$B$64),0)</f>
        <v>2</v>
      </c>
      <c r="P51">
        <f>VLOOKUP($L51,Sheet1!$A$5:$C$64,COLUMN(Sheet1!$C$5:$C$64),0)</f>
        <v>3100</v>
      </c>
      <c r="R51">
        <f t="shared" si="3"/>
        <v>5</v>
      </c>
      <c r="S51">
        <f t="shared" si="4"/>
        <v>5620</v>
      </c>
    </row>
    <row r="52" spans="1:19" x14ac:dyDescent="0.2">
      <c r="A52" t="str">
        <f>'12 družstiev Pretek č. 1'!L9</f>
        <v>Gejza Deszkas</v>
      </c>
      <c r="B52">
        <f>'12 družstiev Pretek č. 1'!N10</f>
        <v>14</v>
      </c>
      <c r="C52">
        <f>'12 družstiev Pretek č. 1'!M10</f>
        <v>200</v>
      </c>
      <c r="L52" t="str">
        <f t="shared" si="0"/>
        <v>Gejza Deszkas</v>
      </c>
      <c r="M52">
        <f t="shared" si="1"/>
        <v>14</v>
      </c>
      <c r="N52">
        <f t="shared" si="2"/>
        <v>200</v>
      </c>
      <c r="O52">
        <f>VLOOKUP($L52,Sheet1!$A$5:$C$64,COLUMN(Sheet1!$B$5:$B$64),0)</f>
        <v>10</v>
      </c>
      <c r="P52">
        <f>VLOOKUP($L52,Sheet1!$A$5:$C$64,COLUMN(Sheet1!$C$5:$C$64),0)</f>
        <v>1140</v>
      </c>
      <c r="R52">
        <f t="shared" si="3"/>
        <v>24</v>
      </c>
      <c r="S52">
        <f t="shared" si="4"/>
        <v>1340</v>
      </c>
    </row>
    <row r="53" spans="1:19" x14ac:dyDescent="0.2">
      <c r="A53" t="str">
        <f>'12 družstiev Pretek č. 1'!L11</f>
        <v>Ivan Perbecký</v>
      </c>
      <c r="B53">
        <f>'12 družstiev Pretek č. 1'!N12</f>
        <v>2</v>
      </c>
      <c r="C53">
        <f>'12 družstiev Pretek č. 1'!M12</f>
        <v>3340</v>
      </c>
      <c r="L53" t="str">
        <f t="shared" si="0"/>
        <v>Ivan Perbecký</v>
      </c>
      <c r="M53">
        <f t="shared" si="1"/>
        <v>2</v>
      </c>
      <c r="N53">
        <f t="shared" si="2"/>
        <v>3340</v>
      </c>
      <c r="O53">
        <f>VLOOKUP($L53,Sheet1!$A$5:$C$64,COLUMN(Sheet1!$B$5:$B$64),0)</f>
        <v>4</v>
      </c>
      <c r="P53">
        <f>VLOOKUP($L53,Sheet1!$A$5:$C$64,COLUMN(Sheet1!$C$5:$C$64),0)</f>
        <v>1220</v>
      </c>
      <c r="R53">
        <f t="shared" si="3"/>
        <v>6</v>
      </c>
      <c r="S53">
        <f t="shared" si="4"/>
        <v>4560</v>
      </c>
    </row>
    <row r="54" spans="1:19" x14ac:dyDescent="0.2">
      <c r="A54" t="str">
        <f>'12 družstiev Pretek č. 1'!L13</f>
        <v>Erik Starec</v>
      </c>
      <c r="B54">
        <f>'12 družstiev Pretek č. 1'!N14</f>
        <v>9.5</v>
      </c>
      <c r="C54">
        <f>'12 družstiev Pretek č. 1'!M14</f>
        <v>940</v>
      </c>
      <c r="L54" t="str">
        <f t="shared" si="0"/>
        <v>Erik Starec</v>
      </c>
      <c r="M54">
        <f t="shared" si="1"/>
        <v>9.5</v>
      </c>
      <c r="N54">
        <f t="shared" si="2"/>
        <v>940</v>
      </c>
      <c r="O54">
        <f>VLOOKUP($L54,Sheet1!$A$5:$C$64,COLUMN(Sheet1!$B$5:$B$64),0)</f>
        <v>9</v>
      </c>
      <c r="P54">
        <f>VLOOKUP($L54,Sheet1!$A$5:$C$64,COLUMN(Sheet1!$C$5:$C$64),0)</f>
        <v>3200</v>
      </c>
      <c r="R54">
        <f t="shared" si="3"/>
        <v>18.5</v>
      </c>
      <c r="S54">
        <f t="shared" si="4"/>
        <v>4140</v>
      </c>
    </row>
    <row r="55" spans="1:19" x14ac:dyDescent="0.2">
      <c r="A55" t="str">
        <f>'12 družstiev Pretek č. 1'!L15</f>
        <v>Štefan Jusinko</v>
      </c>
      <c r="B55">
        <f>'12 družstiev Pretek č. 1'!N16</f>
        <v>7</v>
      </c>
      <c r="C55">
        <f>'12 družstiev Pretek č. 1'!M16</f>
        <v>1780</v>
      </c>
      <c r="L55" t="str">
        <f t="shared" si="0"/>
        <v>Štefan Jusinko</v>
      </c>
      <c r="M55">
        <f t="shared" si="1"/>
        <v>7</v>
      </c>
      <c r="N55">
        <f t="shared" si="2"/>
        <v>1780</v>
      </c>
      <c r="O55">
        <f>VLOOKUP($L55,Sheet1!$A$5:$C$64,COLUMN(Sheet1!$B$5:$B$64),0)</f>
        <v>1</v>
      </c>
      <c r="P55">
        <f>VLOOKUP($L55,Sheet1!$A$5:$C$64,COLUMN(Sheet1!$C$5:$C$64),0)</f>
        <v>3640</v>
      </c>
      <c r="R55">
        <f t="shared" si="3"/>
        <v>8</v>
      </c>
      <c r="S55">
        <f t="shared" si="4"/>
        <v>5420</v>
      </c>
    </row>
    <row r="56" spans="1:19" x14ac:dyDescent="0.2">
      <c r="A56" t="str">
        <f>'12 družstiev Pretek č. 1'!L17</f>
        <v>Miroslav Kosmeľ</v>
      </c>
      <c r="B56">
        <f>'12 družstiev Pretek č. 1'!N18</f>
        <v>12</v>
      </c>
      <c r="C56">
        <f>'12 družstiev Pretek č. 1'!M18</f>
        <v>780</v>
      </c>
      <c r="L56" t="str">
        <f t="shared" si="0"/>
        <v>Miroslav Kosmeľ</v>
      </c>
      <c r="M56">
        <f t="shared" si="1"/>
        <v>12</v>
      </c>
      <c r="N56">
        <f t="shared" si="2"/>
        <v>780</v>
      </c>
      <c r="O56">
        <f>VLOOKUP($L56,Sheet1!$A$5:$C$64,COLUMN(Sheet1!$B$5:$B$64),0)</f>
        <v>13</v>
      </c>
      <c r="P56">
        <f>VLOOKUP($L56,Sheet1!$A$5:$C$64,COLUMN(Sheet1!$C$5:$C$64),0)</f>
        <v>1080</v>
      </c>
      <c r="R56">
        <f t="shared" si="3"/>
        <v>25</v>
      </c>
      <c r="S56">
        <f t="shared" si="4"/>
        <v>1860</v>
      </c>
    </row>
    <row r="57" spans="1:19" x14ac:dyDescent="0.2">
      <c r="A57" t="str">
        <f>'12 družstiev Pretek č. 1'!L19</f>
        <v>Peter Labát</v>
      </c>
      <c r="B57">
        <f>'12 družstiev Pretek č. 1'!N20</f>
        <v>15</v>
      </c>
      <c r="C57">
        <f>'12 družstiev Pretek č. 1'!M20</f>
        <v>0</v>
      </c>
      <c r="L57" t="str">
        <f t="shared" si="0"/>
        <v>Peter Labát</v>
      </c>
      <c r="M57">
        <f t="shared" si="1"/>
        <v>15</v>
      </c>
      <c r="N57">
        <f t="shared" si="2"/>
        <v>0</v>
      </c>
      <c r="O57">
        <f>VLOOKUP($L57,Sheet1!$A$5:$C$64,COLUMN(Sheet1!$B$5:$B$64),0)</f>
        <v>12</v>
      </c>
      <c r="P57">
        <f>VLOOKUP($L57,Sheet1!$A$5:$C$64,COLUMN(Sheet1!$C$5:$C$64),0)</f>
        <v>1160</v>
      </c>
      <c r="R57">
        <f t="shared" si="3"/>
        <v>27</v>
      </c>
      <c r="S57">
        <f t="shared" si="4"/>
        <v>1160</v>
      </c>
    </row>
    <row r="58" spans="1:19" x14ac:dyDescent="0.2">
      <c r="A58" t="str">
        <f>'12 družstiev Pretek č. 1'!L21</f>
        <v>Bálint Foró</v>
      </c>
      <c r="B58">
        <f>'12 družstiev Pretek č. 1'!N22</f>
        <v>4</v>
      </c>
      <c r="C58">
        <f>'12 družstiev Pretek č. 1'!M22</f>
        <v>2400</v>
      </c>
      <c r="L58" t="str">
        <f t="shared" si="0"/>
        <v>Bálint Foró</v>
      </c>
      <c r="M58">
        <f t="shared" si="1"/>
        <v>4</v>
      </c>
      <c r="N58">
        <f t="shared" si="2"/>
        <v>2400</v>
      </c>
      <c r="O58">
        <f>VLOOKUP($L58,Sheet1!$A$5:$C$64,COLUMN(Sheet1!$B$5:$B$64),0)</f>
        <v>2</v>
      </c>
      <c r="P58">
        <f>VLOOKUP($L58,Sheet1!$A$5:$C$64,COLUMN(Sheet1!$C$5:$C$64),0)</f>
        <v>1580</v>
      </c>
      <c r="R58">
        <f t="shared" si="3"/>
        <v>6</v>
      </c>
      <c r="S58">
        <f t="shared" si="4"/>
        <v>3980</v>
      </c>
    </row>
    <row r="59" spans="1:19" x14ac:dyDescent="0.2">
      <c r="A59" t="str">
        <f>'12 družstiev Pretek č. 1'!L23</f>
        <v>Juraj Krekáč</v>
      </c>
      <c r="B59">
        <f>'12 družstiev Pretek č. 1'!N24</f>
        <v>9.5</v>
      </c>
      <c r="C59">
        <f>'12 družstiev Pretek č. 1'!M24</f>
        <v>940</v>
      </c>
      <c r="L59" t="str">
        <f t="shared" si="0"/>
        <v>Juraj Krekáč</v>
      </c>
      <c r="M59">
        <f t="shared" si="1"/>
        <v>9.5</v>
      </c>
      <c r="N59">
        <f t="shared" si="2"/>
        <v>940</v>
      </c>
      <c r="O59">
        <f>VLOOKUP($L59,Sheet1!$A$5:$C$64,COLUMN(Sheet1!$B$5:$B$64),0)</f>
        <v>8</v>
      </c>
      <c r="P59">
        <f>VLOOKUP($L59,Sheet1!$A$5:$C$64,COLUMN(Sheet1!$C$5:$C$64),0)</f>
        <v>1580</v>
      </c>
      <c r="R59">
        <f t="shared" si="3"/>
        <v>17.5</v>
      </c>
      <c r="S59">
        <f t="shared" si="4"/>
        <v>2520</v>
      </c>
    </row>
    <row r="60" spans="1:19" x14ac:dyDescent="0.2">
      <c r="A60" t="str">
        <f>'12 družstiev Pretek č. 1'!L25</f>
        <v>Jaroslav Haššo</v>
      </c>
      <c r="B60">
        <f>'12 družstiev Pretek č. 1'!N26</f>
        <v>1</v>
      </c>
      <c r="C60">
        <f>'12 družstiev Pretek č. 1'!M26</f>
        <v>4660</v>
      </c>
      <c r="L60" t="str">
        <f t="shared" si="0"/>
        <v>Jaroslav Haššo</v>
      </c>
      <c r="M60">
        <f t="shared" si="1"/>
        <v>1</v>
      </c>
      <c r="N60">
        <f t="shared" si="2"/>
        <v>4660</v>
      </c>
      <c r="O60">
        <f>VLOOKUP($L60,Sheet1!$A$5:$C$64,COLUMN(Sheet1!$B$5:$B$64),0)</f>
        <v>8.5</v>
      </c>
      <c r="P60">
        <f>VLOOKUP($L60,Sheet1!$A$5:$C$64,COLUMN(Sheet1!$C$5:$C$64),0)</f>
        <v>1380</v>
      </c>
      <c r="R60">
        <f t="shared" si="3"/>
        <v>9.5</v>
      </c>
      <c r="S60">
        <f t="shared" si="4"/>
        <v>6040</v>
      </c>
    </row>
    <row r="61" spans="1:19" x14ac:dyDescent="0.2">
      <c r="A61" t="str">
        <f>'12 družstiev Pretek č. 1'!L27</f>
        <v>Dominik Gaža</v>
      </c>
      <c r="B61">
        <f>'12 družstiev Pretek č. 1'!N28</f>
        <v>6</v>
      </c>
      <c r="C61">
        <f>'12 družstiev Pretek č. 1'!M28</f>
        <v>2000</v>
      </c>
      <c r="L61" t="str">
        <f t="shared" si="0"/>
        <v>Dominik Gaža</v>
      </c>
      <c r="M61">
        <f t="shared" si="1"/>
        <v>6</v>
      </c>
      <c r="N61">
        <f t="shared" si="2"/>
        <v>2000</v>
      </c>
      <c r="O61">
        <f>VLOOKUP($L61,Sheet1!$A$5:$C$64,COLUMN(Sheet1!$B$5:$B$64),0)</f>
        <v>14</v>
      </c>
      <c r="P61">
        <f>VLOOKUP($L61,Sheet1!$A$5:$C$64,COLUMN(Sheet1!$C$5:$C$64),0)</f>
        <v>340</v>
      </c>
      <c r="R61">
        <f t="shared" si="3"/>
        <v>20</v>
      </c>
      <c r="S61">
        <f t="shared" si="4"/>
        <v>2340</v>
      </c>
    </row>
    <row r="62" spans="1:19" x14ac:dyDescent="0.2">
      <c r="A62" t="str">
        <f>'12 družstiev Pretek č. 1'!L29</f>
        <v>Igor Psota</v>
      </c>
      <c r="B62">
        <f>'12 družstiev Pretek č. 1'!N30</f>
        <v>8</v>
      </c>
      <c r="C62">
        <f>'12 družstiev Pretek č. 1'!M30</f>
        <v>1080</v>
      </c>
      <c r="L62" t="str">
        <f t="shared" si="0"/>
        <v>Igor Psota</v>
      </c>
      <c r="M62">
        <f t="shared" si="1"/>
        <v>8</v>
      </c>
      <c r="N62">
        <f t="shared" si="2"/>
        <v>1080</v>
      </c>
      <c r="O62">
        <f>VLOOKUP($L62,Sheet1!$A$5:$C$64,COLUMN(Sheet1!$B$5:$B$64),0)</f>
        <v>6</v>
      </c>
      <c r="P62">
        <f>VLOOKUP($L62,Sheet1!$A$5:$C$64,COLUMN(Sheet1!$C$5:$C$64),0)</f>
        <v>3340</v>
      </c>
      <c r="R62">
        <f t="shared" si="3"/>
        <v>14</v>
      </c>
      <c r="S62">
        <f t="shared" si="4"/>
        <v>4420</v>
      </c>
    </row>
    <row r="63" spans="1:19" x14ac:dyDescent="0.2">
      <c r="A63" t="str">
        <f>'12 družstiev Pretek č. 1'!L31</f>
        <v>Vladimír Buchan</v>
      </c>
      <c r="B63">
        <f>'12 družstiev Pretek č. 1'!N32</f>
        <v>13</v>
      </c>
      <c r="C63">
        <f>'12 družstiev Pretek č. 1'!M32</f>
        <v>620</v>
      </c>
      <c r="L63" t="str">
        <f t="shared" si="0"/>
        <v>Vladimír Buchan</v>
      </c>
      <c r="M63">
        <f t="shared" si="1"/>
        <v>13</v>
      </c>
      <c r="N63">
        <f t="shared" si="2"/>
        <v>620</v>
      </c>
      <c r="O63">
        <f>VLOOKUP($L63,Sheet1!$A$5:$C$64,COLUMN(Sheet1!$B$5:$B$64),0)</f>
        <v>5</v>
      </c>
      <c r="P63">
        <f>VLOOKUP($L63,Sheet1!$A$5:$C$64,COLUMN(Sheet1!$C$5:$C$64),0)</f>
        <v>1740</v>
      </c>
      <c r="R63">
        <f t="shared" si="3"/>
        <v>18</v>
      </c>
      <c r="S63">
        <f t="shared" si="4"/>
        <v>2360</v>
      </c>
    </row>
    <row r="64" spans="1:19" x14ac:dyDescent="0.2">
      <c r="A64" t="str">
        <f>'12 družstiev Pretek č. 1'!L33</f>
        <v>Vladimír Hojstric</v>
      </c>
      <c r="B64">
        <f>'12 družstiev Pretek č. 1'!N34</f>
        <v>5</v>
      </c>
      <c r="C64">
        <f>'12 družstiev Pretek č. 1'!M34</f>
        <v>2280</v>
      </c>
      <c r="L64" t="str">
        <f t="shared" si="0"/>
        <v>Vladimír Hojstric</v>
      </c>
      <c r="M64">
        <f t="shared" si="1"/>
        <v>5</v>
      </c>
      <c r="N64">
        <f t="shared" si="2"/>
        <v>2280</v>
      </c>
      <c r="O64">
        <f>VLOOKUP($L64,Sheet1!$A$5:$C$64,COLUMN(Sheet1!$B$5:$B$64),0)</f>
        <v>7</v>
      </c>
      <c r="P64">
        <f>VLOOKUP($L64,Sheet1!$A$5:$C$64,COLUMN(Sheet1!$C$5:$C$64),0)</f>
        <v>1660</v>
      </c>
      <c r="R64">
        <f t="shared" si="3"/>
        <v>12</v>
      </c>
      <c r="S64">
        <f t="shared" si="4"/>
        <v>3940</v>
      </c>
    </row>
  </sheetData>
  <sortState ref="A68:C82">
    <sortCondition descending="1" ref="A22"/>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64"/>
  <sheetViews>
    <sheetView topLeftCell="A4" workbookViewId="0">
      <selection activeCell="A5" sqref="A5:C64"/>
    </sheetView>
  </sheetViews>
  <sheetFormatPr defaultRowHeight="12.75" x14ac:dyDescent="0.2"/>
  <cols>
    <col min="1" max="1" width="17.7109375" bestFit="1" customWidth="1"/>
    <col min="2" max="2" width="3" bestFit="1" customWidth="1"/>
    <col min="3" max="3" width="5" bestFit="1" customWidth="1"/>
  </cols>
  <sheetData>
    <row r="5" spans="1:3" x14ac:dyDescent="0.2">
      <c r="A5" t="str">
        <f>'12 družstiev Pretek č. 2'!C5</f>
        <v>Dalibor Amrich</v>
      </c>
      <c r="B5">
        <f>'12 družstiev Pretek č. 2'!E6</f>
        <v>5</v>
      </c>
      <c r="C5">
        <f>'12 družstiev Pretek č. 2'!D6</f>
        <v>3620</v>
      </c>
    </row>
    <row r="6" spans="1:3" x14ac:dyDescent="0.2">
      <c r="A6" t="str">
        <f>'12 družstiev Pretek č. 2'!C7</f>
        <v>Ľud. Scheibenreif</v>
      </c>
      <c r="B6">
        <f>'12 družstiev Pretek č. 2'!E8</f>
        <v>4</v>
      </c>
      <c r="C6">
        <f>'12 družstiev Pretek č. 2'!D8</f>
        <v>4360</v>
      </c>
    </row>
    <row r="7" spans="1:3" x14ac:dyDescent="0.2">
      <c r="A7" t="str">
        <f>'12 družstiev Pretek č. 2'!C9</f>
        <v>Pavol Matula</v>
      </c>
      <c r="B7">
        <f>'12 družstiev Pretek č. 2'!E10</f>
        <v>8</v>
      </c>
      <c r="C7">
        <f>'12 družstiev Pretek č. 2'!D10</f>
        <v>3220</v>
      </c>
    </row>
    <row r="8" spans="1:3" x14ac:dyDescent="0.2">
      <c r="A8" t="str">
        <f>'12 družstiev Pretek č. 2'!C11</f>
        <v>Martin Križan</v>
      </c>
      <c r="B8">
        <f>'12 družstiev Pretek č. 2'!E12</f>
        <v>12</v>
      </c>
      <c r="C8">
        <f>'12 družstiev Pretek č. 2'!D12</f>
        <v>2720</v>
      </c>
    </row>
    <row r="9" spans="1:3" x14ac:dyDescent="0.2">
      <c r="A9" t="str">
        <f>'12 družstiev Pretek č. 2'!C13</f>
        <v>Erik Starec</v>
      </c>
      <c r="B9">
        <f>'12 družstiev Pretek č. 2'!E14</f>
        <v>9</v>
      </c>
      <c r="C9">
        <f>'12 družstiev Pretek č. 2'!D14</f>
        <v>3200</v>
      </c>
    </row>
    <row r="10" spans="1:3" x14ac:dyDescent="0.2">
      <c r="A10" t="str">
        <f>'12 družstiev Pretek č. 2'!C15</f>
        <v>Martin Petroci</v>
      </c>
      <c r="B10">
        <f>'12 družstiev Pretek č. 2'!E16</f>
        <v>13</v>
      </c>
      <c r="C10">
        <f>'12 družstiev Pretek č. 2'!D16</f>
        <v>2660</v>
      </c>
    </row>
    <row r="11" spans="1:3" x14ac:dyDescent="0.2">
      <c r="A11" t="str">
        <f>'12 družstiev Pretek č. 2'!C17</f>
        <v>Peter Meszároš</v>
      </c>
      <c r="B11">
        <f>'12 družstiev Pretek č. 2'!E18</f>
        <v>11</v>
      </c>
      <c r="C11">
        <f>'12 družstiev Pretek č. 2'!D18</f>
        <v>3040</v>
      </c>
    </row>
    <row r="12" spans="1:3" x14ac:dyDescent="0.2">
      <c r="A12" t="str">
        <f>'12 družstiev Pretek č. 2'!C19</f>
        <v>Marián Hason</v>
      </c>
      <c r="B12">
        <f>'12 družstiev Pretek č. 2'!E20</f>
        <v>10</v>
      </c>
      <c r="C12">
        <f>'12 družstiev Pretek č. 2'!D20</f>
        <v>3140</v>
      </c>
    </row>
    <row r="13" spans="1:3" x14ac:dyDescent="0.2">
      <c r="A13" t="str">
        <f>'12 družstiev Pretek č. 2'!C21</f>
        <v>Jozef Vígh st</v>
      </c>
      <c r="B13">
        <f>'12 družstiev Pretek č. 2'!E22</f>
        <v>3</v>
      </c>
      <c r="C13">
        <f>'12 družstiev Pretek č. 2'!D22</f>
        <v>5400</v>
      </c>
    </row>
    <row r="14" spans="1:3" x14ac:dyDescent="0.2">
      <c r="A14" t="str">
        <f>'12 družstiev Pretek č. 2'!C23</f>
        <v>Peter Králik</v>
      </c>
      <c r="B14">
        <f>'12 družstiev Pretek č. 2'!E24</f>
        <v>1</v>
      </c>
      <c r="C14">
        <f>'12 družstiev Pretek č. 2'!D24</f>
        <v>8900</v>
      </c>
    </row>
    <row r="15" spans="1:3" x14ac:dyDescent="0.2">
      <c r="A15" t="str">
        <f>'12 družstiev Pretek č. 2'!C25</f>
        <v>Martin Haššo</v>
      </c>
      <c r="B15">
        <f>'12 družstiev Pretek č. 2'!E26</f>
        <v>2</v>
      </c>
      <c r="C15">
        <f>'12 družstiev Pretek č. 2'!D26</f>
        <v>5540</v>
      </c>
    </row>
    <row r="16" spans="1:3" x14ac:dyDescent="0.2">
      <c r="A16" t="str">
        <f>'12 družstiev Pretek č. 2'!C27</f>
        <v>Denis Rovenský</v>
      </c>
      <c r="B16">
        <f>'12 družstiev Pretek č. 2'!E28</f>
        <v>7</v>
      </c>
      <c r="C16">
        <f>'12 družstiev Pretek č. 2'!D28</f>
        <v>3320</v>
      </c>
    </row>
    <row r="17" spans="1:3" x14ac:dyDescent="0.2">
      <c r="A17" t="str">
        <f>'12 družstiev Pretek č. 2'!C29</f>
        <v>Igor Psota</v>
      </c>
      <c r="B17">
        <f>'12 družstiev Pretek č. 2'!E30</f>
        <v>6</v>
      </c>
      <c r="C17">
        <f>'12 družstiev Pretek č. 2'!D30</f>
        <v>3340</v>
      </c>
    </row>
    <row r="18" spans="1:3" x14ac:dyDescent="0.2">
      <c r="A18" t="str">
        <f>'12 družstiev Pretek č. 2'!C31</f>
        <v>Miroslav Začko</v>
      </c>
      <c r="B18">
        <f>'12 družstiev Pretek č. 2'!E32</f>
        <v>14</v>
      </c>
      <c r="C18">
        <f>'12 družstiev Pretek č. 2'!D32</f>
        <v>1020</v>
      </c>
    </row>
    <row r="19" spans="1:3" x14ac:dyDescent="0.2">
      <c r="A19" t="str">
        <f>'12 družstiev Pretek č. 2'!C33</f>
        <v>XX</v>
      </c>
      <c r="B19">
        <f>'12 družstiev Pretek č. 2'!E34</f>
        <v>15</v>
      </c>
      <c r="C19">
        <f>'12 družstiev Pretek č. 2'!D34</f>
        <v>-1</v>
      </c>
    </row>
    <row r="20" spans="1:3" x14ac:dyDescent="0.2">
      <c r="A20" t="str">
        <f>'12 družstiev Pretek č. 2'!F5</f>
        <v>Filip Konkoľ</v>
      </c>
      <c r="B20">
        <f>'12 družstiev Pretek č. 2'!H6</f>
        <v>3</v>
      </c>
      <c r="C20">
        <f>'12 družstiev Pretek č. 2'!G6</f>
        <v>2640</v>
      </c>
    </row>
    <row r="21" spans="1:3" x14ac:dyDescent="0.2">
      <c r="A21" t="str">
        <f>'12 družstiev Pretek č. 2'!F7</f>
        <v>Miloš Galgóci ml</v>
      </c>
      <c r="B21">
        <f>'12 družstiev Pretek č. 2'!H8</f>
        <v>2</v>
      </c>
      <c r="C21">
        <f>'12 družstiev Pretek č. 2'!G8</f>
        <v>3100</v>
      </c>
    </row>
    <row r="22" spans="1:3" x14ac:dyDescent="0.2">
      <c r="A22" t="str">
        <f>'12 družstiev Pretek č. 2'!F9</f>
        <v>Gejza Deszkas</v>
      </c>
      <c r="B22">
        <f>'12 družstiev Pretek č. 2'!H10</f>
        <v>10</v>
      </c>
      <c r="C22">
        <f>'12 družstiev Pretek č. 2'!G10</f>
        <v>1140</v>
      </c>
    </row>
    <row r="23" spans="1:3" x14ac:dyDescent="0.2">
      <c r="A23" t="str">
        <f>'12 družstiev Pretek č. 2'!F11</f>
        <v>Pavel Brašeň</v>
      </c>
      <c r="B23">
        <f>'12 družstiev Pretek č. 2'!H12</f>
        <v>1</v>
      </c>
      <c r="C23">
        <f>'12 družstiev Pretek č. 2'!G12</f>
        <v>4400</v>
      </c>
    </row>
    <row r="24" spans="1:3" x14ac:dyDescent="0.2">
      <c r="A24" t="str">
        <f>'12 družstiev Pretek č. 2'!F13</f>
        <v>Ján Beniš</v>
      </c>
      <c r="B24">
        <f>'12 družstiev Pretek č. 2'!H14</f>
        <v>8.5</v>
      </c>
      <c r="C24">
        <f>'12 družstiev Pretek č. 2'!G14</f>
        <v>1380</v>
      </c>
    </row>
    <row r="25" spans="1:3" x14ac:dyDescent="0.2">
      <c r="A25" t="str">
        <f>'12 družstiev Pretek č. 2'!F15</f>
        <v>Peter Palko</v>
      </c>
      <c r="B25">
        <f>'12 družstiev Pretek č. 2'!H16</f>
        <v>7</v>
      </c>
      <c r="C25">
        <f>'12 družstiev Pretek č. 2'!G16</f>
        <v>1520</v>
      </c>
    </row>
    <row r="26" spans="1:3" x14ac:dyDescent="0.2">
      <c r="A26" t="str">
        <f>'12 družstiev Pretek č. 2'!F17</f>
        <v>Leonard Vajdulák</v>
      </c>
      <c r="B26">
        <f>'12 družstiev Pretek č. 2'!H18</f>
        <v>12</v>
      </c>
      <c r="C26">
        <f>'12 družstiev Pretek č. 2'!G18</f>
        <v>780</v>
      </c>
    </row>
    <row r="27" spans="1:3" x14ac:dyDescent="0.2">
      <c r="A27" t="str">
        <f>'12 družstiev Pretek č. 2'!F19</f>
        <v>Marek Gergeľ</v>
      </c>
      <c r="B27">
        <f>'12 družstiev Pretek č. 2'!H20</f>
        <v>14</v>
      </c>
      <c r="C27">
        <f>'12 družstiev Pretek č. 2'!G20</f>
        <v>180</v>
      </c>
    </row>
    <row r="28" spans="1:3" x14ac:dyDescent="0.2">
      <c r="A28" t="str">
        <f>'12 družstiev Pretek č. 2'!F21</f>
        <v>Milan Gažo</v>
      </c>
      <c r="B28">
        <f>'12 družstiev Pretek č. 2'!H22</f>
        <v>13</v>
      </c>
      <c r="C28">
        <f>'12 družstiev Pretek č. 2'!G22</f>
        <v>540</v>
      </c>
    </row>
    <row r="29" spans="1:3" x14ac:dyDescent="0.2">
      <c r="A29" t="str">
        <f>'12 družstiev Pretek č. 2'!F23</f>
        <v>Milan Zelenák</v>
      </c>
      <c r="B29">
        <f>'12 družstiev Pretek č. 2'!H24</f>
        <v>4</v>
      </c>
      <c r="C29">
        <f>'12 družstiev Pretek č. 2'!G24</f>
        <v>1820</v>
      </c>
    </row>
    <row r="30" spans="1:3" x14ac:dyDescent="0.2">
      <c r="A30" t="str">
        <f>'12 družstiev Pretek č. 2'!F25</f>
        <v>Jaroslav Haššo</v>
      </c>
      <c r="B30">
        <f>'12 družstiev Pretek č. 2'!H26</f>
        <v>8.5</v>
      </c>
      <c r="C30">
        <f>'12 družstiev Pretek č. 2'!G26</f>
        <v>1380</v>
      </c>
    </row>
    <row r="31" spans="1:3" x14ac:dyDescent="0.2">
      <c r="A31" t="str">
        <f>'12 družstiev Pretek č. 2'!F27</f>
        <v>Andrej Kasan</v>
      </c>
      <c r="B31">
        <f>'12 družstiev Pretek č. 2'!H28</f>
        <v>11</v>
      </c>
      <c r="C31">
        <f>'12 družstiev Pretek č. 2'!G28</f>
        <v>1080</v>
      </c>
    </row>
    <row r="32" spans="1:3" x14ac:dyDescent="0.2">
      <c r="A32" t="str">
        <f>'12 družstiev Pretek č. 2'!F29</f>
        <v>Marek Slamka</v>
      </c>
      <c r="B32">
        <f>'12 družstiev Pretek č. 2'!H30</f>
        <v>6</v>
      </c>
      <c r="C32">
        <f>'12 družstiev Pretek č. 2'!G30</f>
        <v>1720</v>
      </c>
    </row>
    <row r="33" spans="1:3" x14ac:dyDescent="0.2">
      <c r="A33" t="str">
        <f>'12 družstiev Pretek č. 2'!F31</f>
        <v>Vladimír Buchan</v>
      </c>
      <c r="B33">
        <f>'12 družstiev Pretek č. 2'!H32</f>
        <v>5</v>
      </c>
      <c r="C33">
        <f>'12 družstiev Pretek č. 2'!G32</f>
        <v>1740</v>
      </c>
    </row>
    <row r="34" spans="1:3" x14ac:dyDescent="0.2">
      <c r="A34" t="str">
        <f>'12 družstiev Pretek č. 2'!F33</f>
        <v>YY</v>
      </c>
      <c r="B34">
        <f>'12 družstiev Pretek č. 2'!H34</f>
        <v>15</v>
      </c>
      <c r="C34">
        <f>'12 družstiev Pretek č. 2'!G34</f>
        <v>-1</v>
      </c>
    </row>
    <row r="35" spans="1:3" x14ac:dyDescent="0.2">
      <c r="A35" t="str">
        <f>'12 družstiev Pretek č. 2'!I5</f>
        <v>Róbet Feču</v>
      </c>
      <c r="B35">
        <f>'12 družstiev Pretek č. 2'!K6</f>
        <v>14</v>
      </c>
      <c r="C35">
        <f>'12 družstiev Pretek č. 2'!J6</f>
        <v>40</v>
      </c>
    </row>
    <row r="36" spans="1:3" x14ac:dyDescent="0.2">
      <c r="A36" t="str">
        <f>'12 družstiev Pretek č. 2'!I7</f>
        <v>Peter Hašuk</v>
      </c>
      <c r="B36">
        <f>'12 družstiev Pretek č. 2'!K8</f>
        <v>11</v>
      </c>
      <c r="C36">
        <f>'12 družstiev Pretek č. 2'!J8</f>
        <v>340</v>
      </c>
    </row>
    <row r="37" spans="1:3" x14ac:dyDescent="0.2">
      <c r="A37" t="str">
        <f>'12 družstiev Pretek č. 2'!I9</f>
        <v>Alexander Ponya</v>
      </c>
      <c r="B37">
        <f>'12 družstiev Pretek č. 2'!K10</f>
        <v>5</v>
      </c>
      <c r="C37">
        <f>'12 družstiev Pretek č. 2'!J10</f>
        <v>1180</v>
      </c>
    </row>
    <row r="38" spans="1:3" x14ac:dyDescent="0.2">
      <c r="A38" t="str">
        <f>'12 družstiev Pretek č. 2'!I11</f>
        <v>Ivan Perbecký</v>
      </c>
      <c r="B38">
        <f>'12 družstiev Pretek č. 2'!K12</f>
        <v>4</v>
      </c>
      <c r="C38">
        <f>'12 družstiev Pretek č. 2'!J12</f>
        <v>1220</v>
      </c>
    </row>
    <row r="39" spans="1:3" x14ac:dyDescent="0.2">
      <c r="A39" t="str">
        <f>'12 družstiev Pretek č. 2'!I13</f>
        <v>Peter Bakič</v>
      </c>
      <c r="B39">
        <f>'12 družstiev Pretek č. 2'!K14</f>
        <v>10</v>
      </c>
      <c r="C39">
        <f>'12 družstiev Pretek č. 2'!J14</f>
        <v>400</v>
      </c>
    </row>
    <row r="40" spans="1:3" x14ac:dyDescent="0.2">
      <c r="A40" t="str">
        <f>'12 družstiev Pretek č. 2'!I15</f>
        <v>Patrik Molnár</v>
      </c>
      <c r="B40">
        <f>'12 družstiev Pretek č. 2'!K16</f>
        <v>12</v>
      </c>
      <c r="C40">
        <f>'12 družstiev Pretek č. 2'!J16</f>
        <v>220</v>
      </c>
    </row>
    <row r="41" spans="1:3" x14ac:dyDescent="0.2">
      <c r="A41" t="str">
        <f>'12 družstiev Pretek č. 2'!I17</f>
        <v>Jozef Púčik</v>
      </c>
      <c r="B41">
        <f>'12 družstiev Pretek č. 2'!K18</f>
        <v>1</v>
      </c>
      <c r="C41">
        <f>'12 družstiev Pretek č. 2'!J18</f>
        <v>1940</v>
      </c>
    </row>
    <row r="42" spans="1:3" x14ac:dyDescent="0.2">
      <c r="A42" t="str">
        <f>'12 družstiev Pretek č. 2'!I19</f>
        <v>Pavol Madro</v>
      </c>
      <c r="B42">
        <f>'12 družstiev Pretek č. 2'!K20</f>
        <v>6.5</v>
      </c>
      <c r="C42">
        <f>'12 družstiev Pretek č. 2'!J20</f>
        <v>1140</v>
      </c>
    </row>
    <row r="43" spans="1:3" x14ac:dyDescent="0.2">
      <c r="A43" t="str">
        <f>'12 družstiev Pretek č. 2'!I21</f>
        <v>Bálint Foró</v>
      </c>
      <c r="B43">
        <f>'12 družstiev Pretek č. 2'!K22</f>
        <v>2</v>
      </c>
      <c r="C43">
        <f>'12 družstiev Pretek č. 2'!J22</f>
        <v>1580</v>
      </c>
    </row>
    <row r="44" spans="1:3" x14ac:dyDescent="0.2">
      <c r="A44" t="str">
        <f>'12 družstiev Pretek č. 2'!I23</f>
        <v>Jaroslav Bednár</v>
      </c>
      <c r="B44">
        <f>'12 družstiev Pretek č. 2'!K24</f>
        <v>3</v>
      </c>
      <c r="C44">
        <f>'12 družstiev Pretek č. 2'!J24</f>
        <v>1280</v>
      </c>
    </row>
    <row r="45" spans="1:3" x14ac:dyDescent="0.2">
      <c r="A45" t="str">
        <f>'12 družstiev Pretek č. 2'!I25</f>
        <v>Branislav Kriška</v>
      </c>
      <c r="B45">
        <f>'12 družstiev Pretek č. 2'!K26</f>
        <v>8</v>
      </c>
      <c r="C45">
        <f>'12 družstiev Pretek č. 2'!J26</f>
        <v>1040</v>
      </c>
    </row>
    <row r="46" spans="1:3" x14ac:dyDescent="0.2">
      <c r="A46" t="str">
        <f>'12 družstiev Pretek č. 2'!I27</f>
        <v>Norbert Németh</v>
      </c>
      <c r="B46">
        <f>'12 družstiev Pretek č. 2'!K28</f>
        <v>9</v>
      </c>
      <c r="C46">
        <f>'12 družstiev Pretek č. 2'!J28</f>
        <v>800</v>
      </c>
    </row>
    <row r="47" spans="1:3" x14ac:dyDescent="0.2">
      <c r="A47" t="str">
        <f>'12 družstiev Pretek č. 2'!I29</f>
        <v>Peter Poročák</v>
      </c>
      <c r="B47">
        <f>'12 družstiev Pretek č. 2'!K30</f>
        <v>13</v>
      </c>
      <c r="C47">
        <f>'12 družstiev Pretek č. 2'!J30</f>
        <v>200</v>
      </c>
    </row>
    <row r="48" spans="1:3" x14ac:dyDescent="0.2">
      <c r="A48" t="str">
        <f>'12 družstiev Pretek č. 2'!I31</f>
        <v>Milan Palinkáš</v>
      </c>
      <c r="B48">
        <f>'12 družstiev Pretek č. 2'!K32</f>
        <v>6.5</v>
      </c>
      <c r="C48">
        <f>'12 družstiev Pretek č. 2'!J32</f>
        <v>1140</v>
      </c>
    </row>
    <row r="49" spans="1:3" x14ac:dyDescent="0.2">
      <c r="A49" t="str">
        <f>'12 družstiev Pretek č. 2'!I33</f>
        <v>ZZ</v>
      </c>
      <c r="B49">
        <f>'12 družstiev Pretek č. 2'!K34</f>
        <v>15</v>
      </c>
      <c r="C49">
        <f>'12 družstiev Pretek č. 2'!J34</f>
        <v>-1</v>
      </c>
    </row>
    <row r="50" spans="1:3" x14ac:dyDescent="0.2">
      <c r="A50" t="str">
        <f>'12 družstiev Pretek č. 2'!L5</f>
        <v>Ján Slašťan</v>
      </c>
      <c r="B50">
        <f>'12 družstiev Pretek č. 2'!N6</f>
        <v>11</v>
      </c>
      <c r="C50">
        <f>'12 družstiev Pretek č. 2'!M6</f>
        <v>1200</v>
      </c>
    </row>
    <row r="51" spans="1:3" x14ac:dyDescent="0.2">
      <c r="A51" t="str">
        <f>'12 družstiev Pretek č. 2'!L7</f>
        <v>Daniel Thuroczy</v>
      </c>
      <c r="B51">
        <f>'12 družstiev Pretek č. 2'!N8</f>
        <v>2</v>
      </c>
      <c r="C51">
        <f>'12 družstiev Pretek č. 2'!M8</f>
        <v>2360</v>
      </c>
    </row>
    <row r="52" spans="1:3" x14ac:dyDescent="0.2">
      <c r="A52" t="str">
        <f>'12 družstiev Pretek č. 2'!L9</f>
        <v>Milan Melichár</v>
      </c>
      <c r="B52">
        <f>'12 družstiev Pretek č. 2'!N10</f>
        <v>6</v>
      </c>
      <c r="C52">
        <f>'12 družstiev Pretek č. 2'!M10</f>
        <v>1740</v>
      </c>
    </row>
    <row r="53" spans="1:3" x14ac:dyDescent="0.2">
      <c r="A53" t="str">
        <f>'12 družstiev Pretek č. 2'!L11</f>
        <v>Ľudovít Tamáš</v>
      </c>
      <c r="B53">
        <f>'12 družstiev Pretek č. 2'!N12</f>
        <v>10</v>
      </c>
      <c r="C53">
        <f>'12 družstiev Pretek č. 2'!M12</f>
        <v>1240</v>
      </c>
    </row>
    <row r="54" spans="1:3" x14ac:dyDescent="0.2">
      <c r="A54" t="str">
        <f>'12 družstiev Pretek č. 2'!L13</f>
        <v>Martin Ninčák</v>
      </c>
      <c r="B54">
        <f>'12 družstiev Pretek č. 2'!N14</f>
        <v>3</v>
      </c>
      <c r="C54">
        <f>'12 družstiev Pretek č. 2'!M14</f>
        <v>2260</v>
      </c>
    </row>
    <row r="55" spans="1:3" x14ac:dyDescent="0.2">
      <c r="A55" t="str">
        <f>'12 družstiev Pretek č. 2'!L15</f>
        <v>Štefan Jusinko</v>
      </c>
      <c r="B55">
        <f>'12 družstiev Pretek č. 2'!N16</f>
        <v>1</v>
      </c>
      <c r="C55">
        <f>'12 družstiev Pretek č. 2'!M16</f>
        <v>3640</v>
      </c>
    </row>
    <row r="56" spans="1:3" x14ac:dyDescent="0.2">
      <c r="A56" t="str">
        <f>'12 družstiev Pretek č. 2'!L17</f>
        <v>Miroslav Kosmeľ</v>
      </c>
      <c r="B56">
        <f>'12 družstiev Pretek č. 2'!N18</f>
        <v>13</v>
      </c>
      <c r="C56">
        <f>'12 družstiev Pretek č. 2'!M18</f>
        <v>1080</v>
      </c>
    </row>
    <row r="57" spans="1:3" x14ac:dyDescent="0.2">
      <c r="A57" t="str">
        <f>'12 družstiev Pretek č. 2'!L19</f>
        <v>Peter Labát</v>
      </c>
      <c r="B57">
        <f>'12 družstiev Pretek č. 2'!N20</f>
        <v>12</v>
      </c>
      <c r="C57">
        <f>'12 družstiev Pretek č. 2'!M20</f>
        <v>1160</v>
      </c>
    </row>
    <row r="58" spans="1:3" x14ac:dyDescent="0.2">
      <c r="A58" t="str">
        <f>'12 družstiev Pretek č. 2'!L21</f>
        <v>Tomáš Szabo</v>
      </c>
      <c r="B58">
        <f>'12 družstiev Pretek č. 2'!N22</f>
        <v>9</v>
      </c>
      <c r="C58">
        <f>'12 družstiev Pretek č. 2'!M22</f>
        <v>1520</v>
      </c>
    </row>
    <row r="59" spans="1:3" x14ac:dyDescent="0.2">
      <c r="A59" t="str">
        <f>'12 družstiev Pretek č. 2'!L23</f>
        <v>Juraj Krekáč</v>
      </c>
      <c r="B59">
        <f>'12 družstiev Pretek č. 2'!N24</f>
        <v>8</v>
      </c>
      <c r="C59">
        <f>'12 družstiev Pretek č. 2'!M24</f>
        <v>1580</v>
      </c>
    </row>
    <row r="60" spans="1:3" x14ac:dyDescent="0.2">
      <c r="A60" t="str">
        <f>'12 družstiev Pretek č. 2'!L25</f>
        <v>David Kopinec</v>
      </c>
      <c r="B60">
        <f>'12 družstiev Pretek č. 2'!N26</f>
        <v>15</v>
      </c>
      <c r="C60">
        <f>'12 družstiev Pretek č. 2'!M26</f>
        <v>160</v>
      </c>
    </row>
    <row r="61" spans="1:3" x14ac:dyDescent="0.2">
      <c r="A61" t="str">
        <f>'12 družstiev Pretek č. 2'!L27</f>
        <v>Dominik Gaža</v>
      </c>
      <c r="B61">
        <f>'12 družstiev Pretek č. 2'!N28</f>
        <v>14</v>
      </c>
      <c r="C61">
        <f>'12 družstiev Pretek č. 2'!M28</f>
        <v>340</v>
      </c>
    </row>
    <row r="62" spans="1:3" x14ac:dyDescent="0.2">
      <c r="A62" t="str">
        <f>'12 družstiev Pretek č. 2'!L29</f>
        <v>Matej Buchan</v>
      </c>
      <c r="B62">
        <f>'12 družstiev Pretek č. 2'!N30</f>
        <v>5</v>
      </c>
      <c r="C62">
        <f>'12 družstiev Pretek č. 2'!M30</f>
        <v>1900</v>
      </c>
    </row>
    <row r="63" spans="1:3" x14ac:dyDescent="0.2">
      <c r="A63" t="str">
        <f>'12 družstiev Pretek č. 2'!L31</f>
        <v>Peter Bendík</v>
      </c>
      <c r="B63">
        <f>'12 družstiev Pretek č. 2'!N32</f>
        <v>4</v>
      </c>
      <c r="C63">
        <f>'12 družstiev Pretek č. 2'!M32</f>
        <v>1940</v>
      </c>
    </row>
    <row r="64" spans="1:3" x14ac:dyDescent="0.2">
      <c r="A64" t="str">
        <f>'12 družstiev Pretek č. 2'!L33</f>
        <v>Vladimír Hojstric</v>
      </c>
      <c r="B64">
        <f>'12 družstiev Pretek č. 2'!N34</f>
        <v>7</v>
      </c>
      <c r="C64">
        <f>'12 družstiev Pretek č. 2'!M34</f>
        <v>1660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topLeftCell="A4" workbookViewId="0">
      <selection activeCell="J19" sqref="J19"/>
    </sheetView>
  </sheetViews>
  <sheetFormatPr defaultRowHeight="12.75" x14ac:dyDescent="0.2"/>
  <cols>
    <col min="1" max="1" width="19.5703125" customWidth="1"/>
    <col min="18" max="23" width="0" hidden="1" customWidth="1"/>
  </cols>
  <sheetData>
    <row r="1" spans="1:22" x14ac:dyDescent="0.2">
      <c r="A1" s="311" t="s">
        <v>209</v>
      </c>
      <c r="B1" s="312"/>
      <c r="C1" s="312"/>
      <c r="D1" s="312"/>
      <c r="E1" s="312"/>
      <c r="F1" s="312"/>
      <c r="G1" s="312"/>
      <c r="H1" s="313"/>
    </row>
    <row r="2" spans="1:22" ht="13.5" thickBot="1" x14ac:dyDescent="0.25">
      <c r="A2" s="314"/>
      <c r="B2" s="315"/>
      <c r="C2" s="315"/>
      <c r="D2" s="315"/>
      <c r="E2" s="315"/>
      <c r="F2" s="315"/>
      <c r="G2" s="315"/>
      <c r="H2" s="316"/>
    </row>
    <row r="3" spans="1:22" ht="24" customHeight="1" thickBot="1" x14ac:dyDescent="0.25">
      <c r="A3" s="139"/>
      <c r="B3" s="317" t="s">
        <v>158</v>
      </c>
      <c r="C3" s="234"/>
      <c r="D3" s="317" t="s">
        <v>159</v>
      </c>
      <c r="E3" s="234"/>
      <c r="F3" s="317" t="s">
        <v>157</v>
      </c>
      <c r="G3" s="234"/>
      <c r="H3" s="138"/>
    </row>
    <row r="4" spans="1:22" ht="18.75" customHeight="1" thickBot="1" x14ac:dyDescent="0.25">
      <c r="A4" s="128" t="s">
        <v>153</v>
      </c>
      <c r="B4" s="129" t="s">
        <v>2</v>
      </c>
      <c r="C4" s="129" t="s">
        <v>154</v>
      </c>
      <c r="D4" s="129" t="s">
        <v>155</v>
      </c>
      <c r="E4" s="129" t="s">
        <v>154</v>
      </c>
      <c r="F4" s="129" t="s">
        <v>155</v>
      </c>
      <c r="G4" s="129" t="s">
        <v>154</v>
      </c>
      <c r="H4" s="130" t="s">
        <v>156</v>
      </c>
    </row>
    <row r="5" spans="1:22" ht="21.95" customHeight="1" thickTop="1" x14ac:dyDescent="0.25">
      <c r="A5" s="127" t="str">
        <f>Sheet2!L15</f>
        <v>Martin Haššo</v>
      </c>
      <c r="B5" s="120">
        <f>Sheet2!M15</f>
        <v>1</v>
      </c>
      <c r="C5" s="134">
        <f>Sheet2!N15</f>
        <v>10580</v>
      </c>
      <c r="D5" s="120">
        <f>Sheet2!O15</f>
        <v>2</v>
      </c>
      <c r="E5" s="134">
        <f>Sheet2!P15</f>
        <v>5540</v>
      </c>
      <c r="F5" s="120">
        <f>Sheet2!R15</f>
        <v>3</v>
      </c>
      <c r="G5" s="134">
        <f>Sheet2!S15</f>
        <v>16120</v>
      </c>
      <c r="H5" s="126">
        <f t="shared" ref="H5:H36" si="0">V5</f>
        <v>1</v>
      </c>
      <c r="S5">
        <f>RANK(F5,$F$5:$F$64,1)</f>
        <v>1</v>
      </c>
      <c r="T5">
        <f>RANK(G5,$G$5:$G$64,0)</f>
        <v>1</v>
      </c>
      <c r="U5">
        <f>S5+0.00001*T5</f>
        <v>1.0000100000000001</v>
      </c>
      <c r="V5">
        <f>RANK(U5,$U$5:$U$64,1)</f>
        <v>1</v>
      </c>
    </row>
    <row r="6" spans="1:22" ht="21.95" customHeight="1" x14ac:dyDescent="0.25">
      <c r="A6" s="122" t="str">
        <f>Sheet2!L43</f>
        <v>Jozef Vígh st</v>
      </c>
      <c r="B6" s="119">
        <f>Sheet2!M43</f>
        <v>1</v>
      </c>
      <c r="C6" s="135">
        <f>Sheet2!N43</f>
        <v>3360</v>
      </c>
      <c r="D6" s="119">
        <f>Sheet2!O43</f>
        <v>3</v>
      </c>
      <c r="E6" s="135">
        <f>Sheet2!P43</f>
        <v>5400</v>
      </c>
      <c r="F6" s="119">
        <f>Sheet2!R43</f>
        <v>4</v>
      </c>
      <c r="G6" s="135">
        <f>Sheet2!S43</f>
        <v>8760</v>
      </c>
      <c r="H6" s="121">
        <f t="shared" si="0"/>
        <v>2</v>
      </c>
      <c r="S6">
        <f t="shared" ref="S6:S64" si="1">RANK(F6,$F$5:$F$64,1)</f>
        <v>2</v>
      </c>
      <c r="T6">
        <f t="shared" ref="T6:T64" si="2">RANK(G6,$G$5:$G$64,0)</f>
        <v>4</v>
      </c>
      <c r="U6">
        <f t="shared" ref="U6:U64" si="3">S6+0.00001*T6</f>
        <v>2.0000399999999998</v>
      </c>
      <c r="V6">
        <f t="shared" ref="V6:V64" si="4">RANK(U6,$U$5:$U$64,1)</f>
        <v>2</v>
      </c>
    </row>
    <row r="7" spans="1:22" ht="21.95" customHeight="1" x14ac:dyDescent="0.25">
      <c r="A7" s="122" t="str">
        <f>Sheet2!L23</f>
        <v>Pavel Brašeň</v>
      </c>
      <c r="B7" s="119">
        <f>Sheet2!M23</f>
        <v>3</v>
      </c>
      <c r="C7" s="135">
        <f>Sheet2!N23</f>
        <v>2820</v>
      </c>
      <c r="D7" s="119">
        <f>Sheet2!O23</f>
        <v>1</v>
      </c>
      <c r="E7" s="135">
        <f>Sheet2!P23</f>
        <v>4400</v>
      </c>
      <c r="F7" s="119">
        <f>Sheet2!R23</f>
        <v>4</v>
      </c>
      <c r="G7" s="135">
        <f>Sheet2!S23</f>
        <v>7220</v>
      </c>
      <c r="H7" s="121">
        <f t="shared" si="0"/>
        <v>3</v>
      </c>
      <c r="S7">
        <f t="shared" si="1"/>
        <v>2</v>
      </c>
      <c r="T7">
        <f t="shared" si="2"/>
        <v>8</v>
      </c>
      <c r="U7">
        <f t="shared" si="3"/>
        <v>2.0000800000000001</v>
      </c>
      <c r="V7">
        <f t="shared" si="4"/>
        <v>3</v>
      </c>
    </row>
    <row r="8" spans="1:22" ht="21.95" customHeight="1" x14ac:dyDescent="0.25">
      <c r="A8" s="122" t="str">
        <f>Sheet2!L21</f>
        <v>Ľud. Scheibenreif</v>
      </c>
      <c r="B8" s="119">
        <f>Sheet2!M21</f>
        <v>1</v>
      </c>
      <c r="C8" s="135">
        <f>Sheet2!N21</f>
        <v>3760</v>
      </c>
      <c r="D8" s="119">
        <f>Sheet2!O21</f>
        <v>4</v>
      </c>
      <c r="E8" s="135">
        <f>Sheet2!P21</f>
        <v>4360</v>
      </c>
      <c r="F8" s="119">
        <f>Sheet2!R21</f>
        <v>5</v>
      </c>
      <c r="G8" s="135">
        <f>Sheet2!S21</f>
        <v>8120</v>
      </c>
      <c r="H8" s="121">
        <f t="shared" si="0"/>
        <v>4</v>
      </c>
      <c r="S8">
        <f t="shared" si="1"/>
        <v>4</v>
      </c>
      <c r="T8">
        <f t="shared" si="2"/>
        <v>5</v>
      </c>
      <c r="U8">
        <f t="shared" si="3"/>
        <v>4.0000499999999999</v>
      </c>
      <c r="V8">
        <f t="shared" si="4"/>
        <v>4</v>
      </c>
    </row>
    <row r="9" spans="1:22" ht="21.95" customHeight="1" x14ac:dyDescent="0.25">
      <c r="A9" s="122" t="str">
        <f>Sheet2!L51</f>
        <v>Miloš Galgóci ml</v>
      </c>
      <c r="B9" s="119">
        <f>Sheet2!M51</f>
        <v>3</v>
      </c>
      <c r="C9" s="135">
        <f>Sheet2!N51</f>
        <v>2520</v>
      </c>
      <c r="D9" s="119">
        <f>Sheet2!O51</f>
        <v>2</v>
      </c>
      <c r="E9" s="135">
        <f>Sheet2!P51</f>
        <v>3100</v>
      </c>
      <c r="F9" s="119">
        <f>Sheet2!R51</f>
        <v>5</v>
      </c>
      <c r="G9" s="135">
        <f>Sheet2!S51</f>
        <v>5620</v>
      </c>
      <c r="H9" s="121">
        <f t="shared" si="0"/>
        <v>5</v>
      </c>
      <c r="S9">
        <f t="shared" si="1"/>
        <v>4</v>
      </c>
      <c r="T9">
        <f t="shared" si="2"/>
        <v>15</v>
      </c>
      <c r="U9">
        <f t="shared" si="3"/>
        <v>4.0001499999999997</v>
      </c>
      <c r="V9">
        <f t="shared" si="4"/>
        <v>5</v>
      </c>
    </row>
    <row r="10" spans="1:22" ht="21.95" customHeight="1" x14ac:dyDescent="0.25">
      <c r="A10" s="122" t="str">
        <f>Sheet2!L44</f>
        <v>Jaroslav Bednár</v>
      </c>
      <c r="B10" s="119">
        <f>Sheet2!M44</f>
        <v>2</v>
      </c>
      <c r="C10" s="135">
        <f>Sheet2!N44</f>
        <v>2320</v>
      </c>
      <c r="D10" s="119">
        <f>Sheet2!O44</f>
        <v>3</v>
      </c>
      <c r="E10" s="135">
        <f>Sheet2!P44</f>
        <v>1280</v>
      </c>
      <c r="F10" s="119">
        <f>Sheet2!R44</f>
        <v>5</v>
      </c>
      <c r="G10" s="135">
        <f>Sheet2!S44</f>
        <v>3600</v>
      </c>
      <c r="H10" s="121">
        <f t="shared" si="0"/>
        <v>6</v>
      </c>
      <c r="S10">
        <f t="shared" si="1"/>
        <v>4</v>
      </c>
      <c r="T10">
        <f t="shared" si="2"/>
        <v>30</v>
      </c>
      <c r="U10">
        <f t="shared" si="3"/>
        <v>4.0003000000000002</v>
      </c>
      <c r="V10">
        <f t="shared" si="4"/>
        <v>6</v>
      </c>
    </row>
    <row r="11" spans="1:22" ht="21.95" customHeight="1" x14ac:dyDescent="0.25">
      <c r="A11" s="122" t="str">
        <f>Sheet2!L6</f>
        <v>Daniel Thuroczy</v>
      </c>
      <c r="B11" s="119">
        <f>Sheet2!M6</f>
        <v>4</v>
      </c>
      <c r="C11" s="135">
        <f>Sheet2!N6</f>
        <v>5600</v>
      </c>
      <c r="D11" s="119">
        <f>Sheet2!O6</f>
        <v>2</v>
      </c>
      <c r="E11" s="135">
        <f>Sheet2!P6</f>
        <v>2360</v>
      </c>
      <c r="F11" s="119">
        <f>Sheet2!R6</f>
        <v>6</v>
      </c>
      <c r="G11" s="135">
        <f>Sheet2!S6</f>
        <v>7960</v>
      </c>
      <c r="H11" s="121">
        <f t="shared" si="0"/>
        <v>7</v>
      </c>
      <c r="S11">
        <f t="shared" si="1"/>
        <v>7</v>
      </c>
      <c r="T11">
        <f t="shared" si="2"/>
        <v>6</v>
      </c>
      <c r="U11">
        <f t="shared" si="3"/>
        <v>7.0000600000000004</v>
      </c>
      <c r="V11">
        <f t="shared" si="4"/>
        <v>7</v>
      </c>
    </row>
    <row r="12" spans="1:22" ht="21.95" customHeight="1" x14ac:dyDescent="0.25">
      <c r="A12" s="122" t="str">
        <f>Sheet2!L53</f>
        <v>Ivan Perbecký</v>
      </c>
      <c r="B12" s="119">
        <f>Sheet2!M53</f>
        <v>2</v>
      </c>
      <c r="C12" s="135">
        <f>Sheet2!N53</f>
        <v>3340</v>
      </c>
      <c r="D12" s="119">
        <f>Sheet2!O53</f>
        <v>4</v>
      </c>
      <c r="E12" s="135">
        <f>Sheet2!P53</f>
        <v>1220</v>
      </c>
      <c r="F12" s="119">
        <f>Sheet2!R53</f>
        <v>6</v>
      </c>
      <c r="G12" s="135">
        <f>Sheet2!S53</f>
        <v>4560</v>
      </c>
      <c r="H12" s="121">
        <f t="shared" si="0"/>
        <v>8</v>
      </c>
      <c r="S12">
        <f t="shared" si="1"/>
        <v>7</v>
      </c>
      <c r="T12">
        <f t="shared" si="2"/>
        <v>19</v>
      </c>
      <c r="U12">
        <f t="shared" si="3"/>
        <v>7.0001899999999999</v>
      </c>
      <c r="V12">
        <f t="shared" si="4"/>
        <v>8</v>
      </c>
    </row>
    <row r="13" spans="1:22" ht="21.95" customHeight="1" x14ac:dyDescent="0.25">
      <c r="A13" s="122" t="str">
        <f>Sheet2!L39</f>
        <v>Martin Ninčák</v>
      </c>
      <c r="B13" s="119">
        <f>Sheet2!M39</f>
        <v>3</v>
      </c>
      <c r="C13" s="135">
        <f>Sheet2!N39</f>
        <v>2180</v>
      </c>
      <c r="D13" s="119">
        <f>Sheet2!O39</f>
        <v>3</v>
      </c>
      <c r="E13" s="135">
        <f>Sheet2!P39</f>
        <v>2260</v>
      </c>
      <c r="F13" s="119">
        <f>Sheet2!R39</f>
        <v>6</v>
      </c>
      <c r="G13" s="135">
        <f>Sheet2!S39</f>
        <v>4440</v>
      </c>
      <c r="H13" s="121">
        <f t="shared" si="0"/>
        <v>9</v>
      </c>
      <c r="S13">
        <f t="shared" si="1"/>
        <v>7</v>
      </c>
      <c r="T13">
        <f t="shared" si="2"/>
        <v>21</v>
      </c>
      <c r="U13">
        <f t="shared" si="3"/>
        <v>7.00021</v>
      </c>
      <c r="V13">
        <f t="shared" si="4"/>
        <v>9</v>
      </c>
    </row>
    <row r="14" spans="1:22" ht="21.95" customHeight="1" x14ac:dyDescent="0.25">
      <c r="A14" s="122" t="str">
        <f>Sheet2!L58</f>
        <v>Bálint Foró</v>
      </c>
      <c r="B14" s="119">
        <f>Sheet2!M58</f>
        <v>4</v>
      </c>
      <c r="C14" s="135">
        <f>Sheet2!N58</f>
        <v>2400</v>
      </c>
      <c r="D14" s="119">
        <f>Sheet2!O58</f>
        <v>2</v>
      </c>
      <c r="E14" s="135">
        <f>Sheet2!P58</f>
        <v>1580</v>
      </c>
      <c r="F14" s="119">
        <f>Sheet2!R58</f>
        <v>6</v>
      </c>
      <c r="G14" s="135">
        <f>Sheet2!S58</f>
        <v>3980</v>
      </c>
      <c r="H14" s="121">
        <f t="shared" si="0"/>
        <v>10</v>
      </c>
      <c r="S14">
        <f t="shared" si="1"/>
        <v>7</v>
      </c>
      <c r="T14">
        <f t="shared" si="2"/>
        <v>26</v>
      </c>
      <c r="U14">
        <f t="shared" si="3"/>
        <v>7.0002599999999999</v>
      </c>
      <c r="V14">
        <f t="shared" si="4"/>
        <v>10</v>
      </c>
    </row>
    <row r="15" spans="1:22" ht="21.95" customHeight="1" x14ac:dyDescent="0.25">
      <c r="A15" s="122" t="str">
        <f>Sheet2!L29</f>
        <v>Peter Králik</v>
      </c>
      <c r="B15" s="119">
        <f>Sheet2!M29</f>
        <v>6</v>
      </c>
      <c r="C15" s="135">
        <f>Sheet2!N29</f>
        <v>1760</v>
      </c>
      <c r="D15" s="119">
        <f>Sheet2!O29</f>
        <v>1</v>
      </c>
      <c r="E15" s="135">
        <f>Sheet2!P29</f>
        <v>8900</v>
      </c>
      <c r="F15" s="119">
        <f>Sheet2!R29</f>
        <v>7</v>
      </c>
      <c r="G15" s="135">
        <f>Sheet2!S29</f>
        <v>10660</v>
      </c>
      <c r="H15" s="121">
        <f t="shared" si="0"/>
        <v>11</v>
      </c>
      <c r="S15">
        <f t="shared" si="1"/>
        <v>11</v>
      </c>
      <c r="T15">
        <f t="shared" si="2"/>
        <v>2</v>
      </c>
      <c r="U15">
        <f t="shared" si="3"/>
        <v>11.000019999999999</v>
      </c>
      <c r="V15">
        <f t="shared" si="4"/>
        <v>11</v>
      </c>
    </row>
    <row r="16" spans="1:22" ht="21.95" customHeight="1" x14ac:dyDescent="0.25">
      <c r="A16" s="122" t="str">
        <f>Sheet2!L5</f>
        <v>Dalibor Amrich</v>
      </c>
      <c r="B16" s="119">
        <f>Sheet2!M5</f>
        <v>3</v>
      </c>
      <c r="C16" s="135">
        <f>Sheet2!N5</f>
        <v>5920</v>
      </c>
      <c r="D16" s="119">
        <f>Sheet2!O5</f>
        <v>5</v>
      </c>
      <c r="E16" s="135">
        <f>Sheet2!P5</f>
        <v>3620</v>
      </c>
      <c r="F16" s="119">
        <f>Sheet2!R5</f>
        <v>8</v>
      </c>
      <c r="G16" s="135">
        <f>Sheet2!S5</f>
        <v>9540</v>
      </c>
      <c r="H16" s="121">
        <f t="shared" si="0"/>
        <v>12</v>
      </c>
      <c r="S16">
        <f t="shared" si="1"/>
        <v>12</v>
      </c>
      <c r="T16">
        <f t="shared" si="2"/>
        <v>3</v>
      </c>
      <c r="U16">
        <f t="shared" si="3"/>
        <v>12.000030000000001</v>
      </c>
      <c r="V16">
        <f t="shared" si="4"/>
        <v>12</v>
      </c>
    </row>
    <row r="17" spans="1:22" ht="21.95" customHeight="1" x14ac:dyDescent="0.25">
      <c r="A17" s="122" t="str">
        <f>Sheet2!L55</f>
        <v>Štefan Jusinko</v>
      </c>
      <c r="B17" s="119">
        <f>Sheet2!M55</f>
        <v>7</v>
      </c>
      <c r="C17" s="135">
        <f>Sheet2!N55</f>
        <v>1780</v>
      </c>
      <c r="D17" s="119">
        <f>Sheet2!O55</f>
        <v>1</v>
      </c>
      <c r="E17" s="135">
        <f>Sheet2!P55</f>
        <v>3640</v>
      </c>
      <c r="F17" s="119">
        <f>Sheet2!R55</f>
        <v>8</v>
      </c>
      <c r="G17" s="135">
        <f>Sheet2!S55</f>
        <v>5420</v>
      </c>
      <c r="H17" s="121">
        <f t="shared" si="0"/>
        <v>13</v>
      </c>
      <c r="S17">
        <f t="shared" si="1"/>
        <v>12</v>
      </c>
      <c r="T17">
        <f t="shared" si="2"/>
        <v>16</v>
      </c>
      <c r="U17">
        <f t="shared" si="3"/>
        <v>12.000159999999999</v>
      </c>
      <c r="V17">
        <f t="shared" si="4"/>
        <v>13</v>
      </c>
    </row>
    <row r="18" spans="1:22" ht="21.95" customHeight="1" x14ac:dyDescent="0.25">
      <c r="A18" s="122" t="str">
        <f>Sheet2!L60</f>
        <v>Jaroslav Haššo</v>
      </c>
      <c r="B18" s="119">
        <f>Sheet2!M60</f>
        <v>1</v>
      </c>
      <c r="C18" s="135">
        <f>Sheet2!N60</f>
        <v>4660</v>
      </c>
      <c r="D18" s="119">
        <f>Sheet2!O60</f>
        <v>8.5</v>
      </c>
      <c r="E18" s="135">
        <f>Sheet2!P60</f>
        <v>1380</v>
      </c>
      <c r="F18" s="119">
        <f>Sheet2!R60</f>
        <v>9.5</v>
      </c>
      <c r="G18" s="135">
        <f>Sheet2!S60</f>
        <v>6040</v>
      </c>
      <c r="H18" s="121">
        <f t="shared" si="0"/>
        <v>14</v>
      </c>
      <c r="S18">
        <f t="shared" si="1"/>
        <v>14</v>
      </c>
      <c r="T18">
        <f t="shared" si="2"/>
        <v>14</v>
      </c>
      <c r="U18">
        <f t="shared" si="3"/>
        <v>14.00014</v>
      </c>
      <c r="V18">
        <f t="shared" si="4"/>
        <v>14</v>
      </c>
    </row>
    <row r="19" spans="1:22" ht="21.95" customHeight="1" x14ac:dyDescent="0.25">
      <c r="A19" s="122" t="str">
        <f>Sheet2!L14</f>
        <v>Milan Zelenák</v>
      </c>
      <c r="B19" s="119">
        <f>Sheet2!M14</f>
        <v>6</v>
      </c>
      <c r="C19" s="135">
        <f>Sheet2!N14</f>
        <v>5300</v>
      </c>
      <c r="D19" s="119">
        <f>Sheet2!O14</f>
        <v>4</v>
      </c>
      <c r="E19" s="135">
        <f>Sheet2!P14</f>
        <v>1820</v>
      </c>
      <c r="F19" s="119">
        <f>Sheet2!R14</f>
        <v>10</v>
      </c>
      <c r="G19" s="135">
        <f>Sheet2!S14</f>
        <v>7120</v>
      </c>
      <c r="H19" s="121">
        <f t="shared" si="0"/>
        <v>15</v>
      </c>
      <c r="S19">
        <f t="shared" si="1"/>
        <v>15</v>
      </c>
      <c r="T19">
        <f t="shared" si="2"/>
        <v>10</v>
      </c>
      <c r="U19">
        <f t="shared" si="3"/>
        <v>15.0001</v>
      </c>
      <c r="V19">
        <f t="shared" si="4"/>
        <v>15</v>
      </c>
    </row>
    <row r="20" spans="1:22" ht="21.95" customHeight="1" x14ac:dyDescent="0.25">
      <c r="A20" s="122" t="str">
        <f>Sheet2!L32</f>
        <v>Matej Buchan</v>
      </c>
      <c r="B20" s="119">
        <f>Sheet2!M32</f>
        <v>5</v>
      </c>
      <c r="C20" s="135">
        <f>Sheet2!N32</f>
        <v>2040</v>
      </c>
      <c r="D20" s="119">
        <f>Sheet2!O32</f>
        <v>5</v>
      </c>
      <c r="E20" s="135">
        <f>Sheet2!P32</f>
        <v>1900</v>
      </c>
      <c r="F20" s="119">
        <f>Sheet2!R32</f>
        <v>10</v>
      </c>
      <c r="G20" s="135">
        <f>Sheet2!S32</f>
        <v>3940</v>
      </c>
      <c r="H20" s="121">
        <f t="shared" si="0"/>
        <v>16</v>
      </c>
      <c r="S20">
        <f t="shared" si="1"/>
        <v>15</v>
      </c>
      <c r="T20">
        <f t="shared" si="2"/>
        <v>27</v>
      </c>
      <c r="U20">
        <f t="shared" si="3"/>
        <v>15.00027</v>
      </c>
      <c r="V20">
        <f t="shared" si="4"/>
        <v>16</v>
      </c>
    </row>
    <row r="21" spans="1:22" ht="21.95" customHeight="1" x14ac:dyDescent="0.25">
      <c r="A21" s="122" t="str">
        <f>Sheet2!L48</f>
        <v>Milan Palinkáš</v>
      </c>
      <c r="B21" s="119">
        <f>Sheet2!M48</f>
        <v>4</v>
      </c>
      <c r="C21" s="135">
        <f>Sheet2!N48</f>
        <v>1800</v>
      </c>
      <c r="D21" s="119">
        <f>Sheet2!O48</f>
        <v>6.5</v>
      </c>
      <c r="E21" s="135">
        <f>Sheet2!P48</f>
        <v>1140</v>
      </c>
      <c r="F21" s="119">
        <f>Sheet2!R48</f>
        <v>10.5</v>
      </c>
      <c r="G21" s="135">
        <f>Sheet2!S48</f>
        <v>2940</v>
      </c>
      <c r="H21" s="121">
        <f t="shared" si="0"/>
        <v>17</v>
      </c>
      <c r="S21">
        <f t="shared" si="1"/>
        <v>17</v>
      </c>
      <c r="T21">
        <f t="shared" si="2"/>
        <v>35</v>
      </c>
      <c r="U21">
        <f t="shared" si="3"/>
        <v>17.000350000000001</v>
      </c>
      <c r="V21">
        <f t="shared" si="4"/>
        <v>17</v>
      </c>
    </row>
    <row r="22" spans="1:22" ht="21.95" customHeight="1" x14ac:dyDescent="0.25">
      <c r="A22" s="122" t="str">
        <f>Sheet2!L16</f>
        <v>Norbert Németh</v>
      </c>
      <c r="B22" s="119">
        <f>Sheet2!M16</f>
        <v>2</v>
      </c>
      <c r="C22" s="135">
        <f>Sheet2!N16</f>
        <v>6400</v>
      </c>
      <c r="D22" s="119">
        <f>Sheet2!O16</f>
        <v>9</v>
      </c>
      <c r="E22" s="135">
        <f>Sheet2!P16</f>
        <v>800</v>
      </c>
      <c r="F22" s="119">
        <f>Sheet2!R16</f>
        <v>11</v>
      </c>
      <c r="G22" s="135">
        <f>Sheet2!S16</f>
        <v>7200</v>
      </c>
      <c r="H22" s="121">
        <f t="shared" si="0"/>
        <v>18</v>
      </c>
      <c r="S22">
        <f t="shared" si="1"/>
        <v>18</v>
      </c>
      <c r="T22">
        <f t="shared" si="2"/>
        <v>9</v>
      </c>
      <c r="U22">
        <f t="shared" si="3"/>
        <v>18.00009</v>
      </c>
      <c r="V22">
        <f t="shared" si="4"/>
        <v>18</v>
      </c>
    </row>
    <row r="23" spans="1:22" ht="21.95" customHeight="1" x14ac:dyDescent="0.25">
      <c r="A23" s="122" t="str">
        <f>Sheet2!L41</f>
        <v>Jozef Púčik</v>
      </c>
      <c r="B23" s="119">
        <f>Sheet2!M41</f>
        <v>10</v>
      </c>
      <c r="C23" s="135">
        <f>Sheet2!N41</f>
        <v>560</v>
      </c>
      <c r="D23" s="119">
        <f>Sheet2!O41</f>
        <v>1</v>
      </c>
      <c r="E23" s="135">
        <f>Sheet2!P41</f>
        <v>1940</v>
      </c>
      <c r="F23" s="119">
        <f>Sheet2!R41</f>
        <v>11</v>
      </c>
      <c r="G23" s="135">
        <f>Sheet2!S41</f>
        <v>2500</v>
      </c>
      <c r="H23" s="121">
        <f t="shared" si="0"/>
        <v>19</v>
      </c>
      <c r="S23">
        <f t="shared" si="1"/>
        <v>18</v>
      </c>
      <c r="T23">
        <f t="shared" si="2"/>
        <v>40</v>
      </c>
      <c r="U23">
        <f t="shared" si="3"/>
        <v>18.000399999999999</v>
      </c>
      <c r="V23">
        <f t="shared" si="4"/>
        <v>19</v>
      </c>
    </row>
    <row r="24" spans="1:22" ht="21.95" customHeight="1" x14ac:dyDescent="0.25">
      <c r="A24" s="122" t="str">
        <f>Sheet2!L10</f>
        <v>Peter Palko</v>
      </c>
      <c r="B24" s="119">
        <f>Sheet2!M10</f>
        <v>5</v>
      </c>
      <c r="C24" s="135">
        <f>Sheet2!N10</f>
        <v>5580</v>
      </c>
      <c r="D24" s="119">
        <f>Sheet2!O10</f>
        <v>7</v>
      </c>
      <c r="E24" s="135">
        <f>Sheet2!P10</f>
        <v>1520</v>
      </c>
      <c r="F24" s="119">
        <f>Sheet2!R10</f>
        <v>12</v>
      </c>
      <c r="G24" s="135">
        <f>Sheet2!S10</f>
        <v>7100</v>
      </c>
      <c r="H24" s="121">
        <f t="shared" si="0"/>
        <v>20</v>
      </c>
      <c r="S24">
        <f t="shared" si="1"/>
        <v>20</v>
      </c>
      <c r="T24">
        <f t="shared" si="2"/>
        <v>11</v>
      </c>
      <c r="U24">
        <f t="shared" si="3"/>
        <v>20.000109999999999</v>
      </c>
      <c r="V24">
        <f t="shared" si="4"/>
        <v>20</v>
      </c>
    </row>
    <row r="25" spans="1:22" ht="21.95" customHeight="1" x14ac:dyDescent="0.25">
      <c r="A25" s="122" t="str">
        <f>Sheet2!L46</f>
        <v>Denis Rovenský</v>
      </c>
      <c r="B25" s="119">
        <f>Sheet2!M46</f>
        <v>5</v>
      </c>
      <c r="C25" s="135">
        <f>Sheet2!N46</f>
        <v>1460</v>
      </c>
      <c r="D25" s="119">
        <f>Sheet2!O46</f>
        <v>7</v>
      </c>
      <c r="E25" s="135">
        <f>Sheet2!P46</f>
        <v>3320</v>
      </c>
      <c r="F25" s="119">
        <f>Sheet2!R46</f>
        <v>12</v>
      </c>
      <c r="G25" s="135">
        <f>Sheet2!S46</f>
        <v>4780</v>
      </c>
      <c r="H25" s="121">
        <f t="shared" si="0"/>
        <v>21</v>
      </c>
      <c r="S25">
        <f t="shared" si="1"/>
        <v>20</v>
      </c>
      <c r="T25">
        <f t="shared" si="2"/>
        <v>18</v>
      </c>
      <c r="U25">
        <f t="shared" si="3"/>
        <v>20.00018</v>
      </c>
      <c r="V25">
        <f t="shared" si="4"/>
        <v>21</v>
      </c>
    </row>
    <row r="26" spans="1:22" ht="21.95" customHeight="1" x14ac:dyDescent="0.25">
      <c r="A26" s="122" t="str">
        <f>Sheet2!L64</f>
        <v>Vladimír Hojstric</v>
      </c>
      <c r="B26" s="119">
        <f>Sheet2!M64</f>
        <v>5</v>
      </c>
      <c r="C26" s="135">
        <f>Sheet2!N64</f>
        <v>2280</v>
      </c>
      <c r="D26" s="119">
        <f>Sheet2!O64</f>
        <v>7</v>
      </c>
      <c r="E26" s="135">
        <f>Sheet2!P64</f>
        <v>1660</v>
      </c>
      <c r="F26" s="119">
        <f>Sheet2!R64</f>
        <v>12</v>
      </c>
      <c r="G26" s="135">
        <f>Sheet2!S64</f>
        <v>3940</v>
      </c>
      <c r="H26" s="121">
        <f t="shared" si="0"/>
        <v>22</v>
      </c>
      <c r="S26">
        <f t="shared" si="1"/>
        <v>20</v>
      </c>
      <c r="T26">
        <f t="shared" si="2"/>
        <v>27</v>
      </c>
      <c r="U26">
        <f t="shared" si="3"/>
        <v>20.00027</v>
      </c>
      <c r="V26">
        <f t="shared" si="4"/>
        <v>22</v>
      </c>
    </row>
    <row r="27" spans="1:22" ht="21.95" customHeight="1" x14ac:dyDescent="0.25">
      <c r="A27" s="122" t="str">
        <f>Sheet2!L7</f>
        <v>Milan Melichár</v>
      </c>
      <c r="B27" s="119">
        <f>Sheet2!M7</f>
        <v>7</v>
      </c>
      <c r="C27" s="135">
        <f>Sheet2!N7</f>
        <v>5040</v>
      </c>
      <c r="D27" s="119">
        <f>Sheet2!O7</f>
        <v>6</v>
      </c>
      <c r="E27" s="135">
        <f>Sheet2!P7</f>
        <v>1740</v>
      </c>
      <c r="F27" s="119">
        <f>Sheet2!R7</f>
        <v>13</v>
      </c>
      <c r="G27" s="135">
        <f>Sheet2!S7</f>
        <v>6780</v>
      </c>
      <c r="H27" s="121">
        <f t="shared" si="0"/>
        <v>23</v>
      </c>
      <c r="S27">
        <f t="shared" si="1"/>
        <v>23</v>
      </c>
      <c r="T27">
        <f t="shared" si="2"/>
        <v>12</v>
      </c>
      <c r="U27">
        <f t="shared" si="3"/>
        <v>23.000119999999999</v>
      </c>
      <c r="V27">
        <f t="shared" si="4"/>
        <v>23</v>
      </c>
    </row>
    <row r="28" spans="1:22" ht="21.95" customHeight="1" x14ac:dyDescent="0.25">
      <c r="A28" s="122" t="str">
        <f>Sheet2!L33</f>
        <v>Peter Bendík</v>
      </c>
      <c r="B28" s="119">
        <f>Sheet2!M33</f>
        <v>9</v>
      </c>
      <c r="C28" s="135">
        <f>Sheet2!N33</f>
        <v>1060</v>
      </c>
      <c r="D28" s="119">
        <f>Sheet2!O33</f>
        <v>4</v>
      </c>
      <c r="E28" s="135">
        <f>Sheet2!P33</f>
        <v>1940</v>
      </c>
      <c r="F28" s="119">
        <f>Sheet2!R33</f>
        <v>13</v>
      </c>
      <c r="G28" s="135">
        <f>Sheet2!S33</f>
        <v>3000</v>
      </c>
      <c r="H28" s="121">
        <f t="shared" si="0"/>
        <v>24</v>
      </c>
      <c r="S28">
        <f t="shared" si="1"/>
        <v>23</v>
      </c>
      <c r="T28">
        <f t="shared" si="2"/>
        <v>34</v>
      </c>
      <c r="U28">
        <f t="shared" si="3"/>
        <v>23.000340000000001</v>
      </c>
      <c r="V28">
        <f t="shared" si="4"/>
        <v>24</v>
      </c>
    </row>
    <row r="29" spans="1:22" ht="21.95" customHeight="1" x14ac:dyDescent="0.25">
      <c r="A29" s="122" t="str">
        <f>Sheet2!L17</f>
        <v>Marek Slamka</v>
      </c>
      <c r="B29" s="119">
        <f>Sheet2!M17</f>
        <v>8</v>
      </c>
      <c r="C29" s="135">
        <f>Sheet2!N17</f>
        <v>4760</v>
      </c>
      <c r="D29" s="119">
        <f>Sheet2!O17</f>
        <v>6</v>
      </c>
      <c r="E29" s="135">
        <f>Sheet2!P17</f>
        <v>1720</v>
      </c>
      <c r="F29" s="119">
        <f>Sheet2!R17</f>
        <v>14</v>
      </c>
      <c r="G29" s="135">
        <f>Sheet2!S17</f>
        <v>6480</v>
      </c>
      <c r="H29" s="121">
        <f t="shared" si="0"/>
        <v>25</v>
      </c>
      <c r="S29">
        <f t="shared" si="1"/>
        <v>25</v>
      </c>
      <c r="T29">
        <f t="shared" si="2"/>
        <v>13</v>
      </c>
      <c r="U29">
        <f t="shared" si="3"/>
        <v>25.000129999999999</v>
      </c>
      <c r="V29">
        <f t="shared" si="4"/>
        <v>25</v>
      </c>
    </row>
    <row r="30" spans="1:22" ht="21.95" customHeight="1" x14ac:dyDescent="0.25">
      <c r="A30" s="122" t="str">
        <f>Sheet2!L62</f>
        <v>Igor Psota</v>
      </c>
      <c r="B30" s="119">
        <f>Sheet2!M62</f>
        <v>8</v>
      </c>
      <c r="C30" s="135">
        <f>Sheet2!N62</f>
        <v>1080</v>
      </c>
      <c r="D30" s="119">
        <f>Sheet2!O62</f>
        <v>6</v>
      </c>
      <c r="E30" s="135">
        <f>Sheet2!P62</f>
        <v>3340</v>
      </c>
      <c r="F30" s="119">
        <f>Sheet2!R62</f>
        <v>14</v>
      </c>
      <c r="G30" s="135">
        <f>Sheet2!S62</f>
        <v>4420</v>
      </c>
      <c r="H30" s="121">
        <f t="shared" si="0"/>
        <v>26</v>
      </c>
      <c r="S30">
        <f t="shared" si="1"/>
        <v>25</v>
      </c>
      <c r="T30">
        <f t="shared" si="2"/>
        <v>22</v>
      </c>
      <c r="U30">
        <f t="shared" si="3"/>
        <v>25.000219999999999</v>
      </c>
      <c r="V30">
        <f t="shared" si="4"/>
        <v>26</v>
      </c>
    </row>
    <row r="31" spans="1:22" ht="21.95" customHeight="1" x14ac:dyDescent="0.25">
      <c r="A31" s="122" t="str">
        <f>Sheet2!L50</f>
        <v>Filip Konkoľ</v>
      </c>
      <c r="B31" s="119">
        <f>Sheet2!M50</f>
        <v>11</v>
      </c>
      <c r="C31" s="135">
        <f>Sheet2!N50</f>
        <v>800</v>
      </c>
      <c r="D31" s="119">
        <f>Sheet2!O50</f>
        <v>3</v>
      </c>
      <c r="E31" s="135">
        <f>Sheet2!P50</f>
        <v>2640</v>
      </c>
      <c r="F31" s="119">
        <f>Sheet2!R50</f>
        <v>14</v>
      </c>
      <c r="G31" s="135">
        <f>Sheet2!S50</f>
        <v>3440</v>
      </c>
      <c r="H31" s="121">
        <f t="shared" si="0"/>
        <v>27</v>
      </c>
      <c r="S31">
        <f t="shared" si="1"/>
        <v>25</v>
      </c>
      <c r="T31">
        <f t="shared" si="2"/>
        <v>31</v>
      </c>
      <c r="U31">
        <f t="shared" si="3"/>
        <v>25.000309999999999</v>
      </c>
      <c r="V31">
        <f t="shared" si="4"/>
        <v>27</v>
      </c>
    </row>
    <row r="32" spans="1:22" ht="21.95" customHeight="1" x14ac:dyDescent="0.25">
      <c r="A32" s="122" t="str">
        <f>Sheet2!L28</f>
        <v>Milan Gažo</v>
      </c>
      <c r="B32" s="119">
        <f>Sheet2!M28</f>
        <v>2</v>
      </c>
      <c r="C32" s="135">
        <f>Sheet2!N28</f>
        <v>3260</v>
      </c>
      <c r="D32" s="119">
        <f>Sheet2!O28</f>
        <v>13</v>
      </c>
      <c r="E32" s="135">
        <f>Sheet2!P28</f>
        <v>540</v>
      </c>
      <c r="F32" s="119">
        <f>Sheet2!R28</f>
        <v>15</v>
      </c>
      <c r="G32" s="135">
        <f>Sheet2!S28</f>
        <v>3800</v>
      </c>
      <c r="H32" s="121">
        <f t="shared" si="0"/>
        <v>28</v>
      </c>
      <c r="S32">
        <f t="shared" si="1"/>
        <v>28</v>
      </c>
      <c r="T32">
        <f t="shared" si="2"/>
        <v>29</v>
      </c>
      <c r="U32">
        <f t="shared" si="3"/>
        <v>28.00029</v>
      </c>
      <c r="V32">
        <f t="shared" si="4"/>
        <v>28</v>
      </c>
    </row>
    <row r="33" spans="1:22" ht="21.95" customHeight="1" x14ac:dyDescent="0.25">
      <c r="A33" s="122" t="str">
        <f>Sheet2!L22</f>
        <v>Alexander Ponya</v>
      </c>
      <c r="B33" s="119">
        <f>Sheet2!M22</f>
        <v>10</v>
      </c>
      <c r="C33" s="135">
        <f>Sheet2!N22</f>
        <v>840</v>
      </c>
      <c r="D33" s="119">
        <f>Sheet2!O22</f>
        <v>5</v>
      </c>
      <c r="E33" s="135">
        <f>Sheet2!P22</f>
        <v>1180</v>
      </c>
      <c r="F33" s="119">
        <f>Sheet2!R22</f>
        <v>15</v>
      </c>
      <c r="G33" s="135">
        <f>Sheet2!S22</f>
        <v>2020</v>
      </c>
      <c r="H33" s="121">
        <f t="shared" si="0"/>
        <v>29</v>
      </c>
      <c r="S33">
        <f t="shared" si="1"/>
        <v>28</v>
      </c>
      <c r="T33">
        <f t="shared" si="2"/>
        <v>45</v>
      </c>
      <c r="U33">
        <f t="shared" si="3"/>
        <v>28.000450000000001</v>
      </c>
      <c r="V33">
        <f t="shared" si="4"/>
        <v>29</v>
      </c>
    </row>
    <row r="34" spans="1:22" ht="21.95" customHeight="1" x14ac:dyDescent="0.25">
      <c r="A34" s="122" t="str">
        <f>Sheet2!L26</f>
        <v>Leonard Vajdulák</v>
      </c>
      <c r="B34" s="119">
        <f>Sheet2!M26</f>
        <v>4</v>
      </c>
      <c r="C34" s="135">
        <f>Sheet2!N26</f>
        <v>2340</v>
      </c>
      <c r="D34" s="119">
        <f>Sheet2!O26</f>
        <v>12</v>
      </c>
      <c r="E34" s="135">
        <f>Sheet2!P26</f>
        <v>780</v>
      </c>
      <c r="F34" s="119">
        <f>Sheet2!R26</f>
        <v>16</v>
      </c>
      <c r="G34" s="135">
        <f>Sheet2!S26</f>
        <v>3120</v>
      </c>
      <c r="H34" s="121">
        <f t="shared" si="0"/>
        <v>30</v>
      </c>
      <c r="S34">
        <f t="shared" si="1"/>
        <v>30</v>
      </c>
      <c r="T34">
        <f t="shared" si="2"/>
        <v>33</v>
      </c>
      <c r="U34">
        <f t="shared" si="3"/>
        <v>30.000330000000002</v>
      </c>
      <c r="V34">
        <f t="shared" si="4"/>
        <v>30</v>
      </c>
    </row>
    <row r="35" spans="1:22" ht="21.95" customHeight="1" thickBot="1" x14ac:dyDescent="0.3">
      <c r="A35" s="123" t="str">
        <f>Sheet2!L38</f>
        <v>Ľudovít Tamáš</v>
      </c>
      <c r="B35" s="124">
        <f>Sheet2!M38</f>
        <v>6</v>
      </c>
      <c r="C35" s="136">
        <f>Sheet2!N38</f>
        <v>1160</v>
      </c>
      <c r="D35" s="124">
        <f>Sheet2!O38</f>
        <v>10</v>
      </c>
      <c r="E35" s="136">
        <f>Sheet2!P38</f>
        <v>1240</v>
      </c>
      <c r="F35" s="124">
        <f>Sheet2!R38</f>
        <v>16</v>
      </c>
      <c r="G35" s="136">
        <f>Sheet2!S38</f>
        <v>2400</v>
      </c>
      <c r="H35" s="125">
        <f t="shared" si="0"/>
        <v>31</v>
      </c>
      <c r="S35">
        <f t="shared" si="1"/>
        <v>30</v>
      </c>
      <c r="T35">
        <f t="shared" si="2"/>
        <v>41</v>
      </c>
      <c r="U35">
        <f t="shared" si="3"/>
        <v>30.000409999999999</v>
      </c>
      <c r="V35">
        <f t="shared" si="4"/>
        <v>31</v>
      </c>
    </row>
    <row r="36" spans="1:22" ht="21.95" customHeight="1" x14ac:dyDescent="0.25">
      <c r="A36" s="131" t="str">
        <f>Sheet2!L42</f>
        <v>Marián Hason</v>
      </c>
      <c r="B36" s="132">
        <f>Sheet2!M42</f>
        <v>7.5</v>
      </c>
      <c r="C36" s="137">
        <f>Sheet2!N42</f>
        <v>860</v>
      </c>
      <c r="D36" s="132">
        <f>Sheet2!O42</f>
        <v>10</v>
      </c>
      <c r="E36" s="137">
        <f>Sheet2!P42</f>
        <v>3140</v>
      </c>
      <c r="F36" s="132">
        <f>Sheet2!R42</f>
        <v>17.5</v>
      </c>
      <c r="G36" s="137">
        <f>Sheet2!S42</f>
        <v>4000</v>
      </c>
      <c r="H36" s="133">
        <f t="shared" si="0"/>
        <v>32</v>
      </c>
      <c r="S36">
        <f t="shared" si="1"/>
        <v>32</v>
      </c>
      <c r="T36">
        <f t="shared" si="2"/>
        <v>25</v>
      </c>
      <c r="U36">
        <f t="shared" si="3"/>
        <v>32.000250000000001</v>
      </c>
      <c r="V36">
        <f t="shared" si="4"/>
        <v>32</v>
      </c>
    </row>
    <row r="37" spans="1:22" ht="21.95" customHeight="1" x14ac:dyDescent="0.25">
      <c r="A37" s="122" t="str">
        <f>Sheet2!L59</f>
        <v>Juraj Krekáč</v>
      </c>
      <c r="B37" s="119">
        <f>Sheet2!M59</f>
        <v>9.5</v>
      </c>
      <c r="C37" s="135">
        <f>Sheet2!N59</f>
        <v>940</v>
      </c>
      <c r="D37" s="119">
        <f>Sheet2!O59</f>
        <v>8</v>
      </c>
      <c r="E37" s="135">
        <f>Sheet2!P59</f>
        <v>1580</v>
      </c>
      <c r="F37" s="119">
        <f>Sheet2!R59</f>
        <v>17.5</v>
      </c>
      <c r="G37" s="135">
        <f>Sheet2!S59</f>
        <v>2520</v>
      </c>
      <c r="H37" s="121">
        <f t="shared" ref="H37:H64" si="5">V37</f>
        <v>33</v>
      </c>
      <c r="S37">
        <f t="shared" si="1"/>
        <v>32</v>
      </c>
      <c r="T37">
        <f t="shared" si="2"/>
        <v>39</v>
      </c>
      <c r="U37">
        <f t="shared" si="3"/>
        <v>32.000390000000003</v>
      </c>
      <c r="V37">
        <f t="shared" si="4"/>
        <v>33</v>
      </c>
    </row>
    <row r="38" spans="1:22" ht="21.95" customHeight="1" x14ac:dyDescent="0.25">
      <c r="A38" s="122" t="str">
        <f>Sheet2!L20</f>
        <v>Ján Slašťan</v>
      </c>
      <c r="B38" s="119">
        <f>Sheet2!M20</f>
        <v>7</v>
      </c>
      <c r="C38" s="135">
        <f>Sheet2!N20</f>
        <v>1720</v>
      </c>
      <c r="D38" s="119">
        <f>Sheet2!O20</f>
        <v>11</v>
      </c>
      <c r="E38" s="135">
        <f>Sheet2!P20</f>
        <v>1200</v>
      </c>
      <c r="F38" s="119">
        <f>Sheet2!R20</f>
        <v>18</v>
      </c>
      <c r="G38" s="135">
        <f>Sheet2!S20</f>
        <v>2920</v>
      </c>
      <c r="H38" s="121">
        <f t="shared" si="5"/>
        <v>34</v>
      </c>
      <c r="S38">
        <f t="shared" si="1"/>
        <v>34</v>
      </c>
      <c r="T38">
        <f t="shared" si="2"/>
        <v>36</v>
      </c>
      <c r="U38">
        <f t="shared" si="3"/>
        <v>34.000360000000001</v>
      </c>
      <c r="V38">
        <f t="shared" si="4"/>
        <v>34</v>
      </c>
    </row>
    <row r="39" spans="1:22" ht="21.95" customHeight="1" x14ac:dyDescent="0.25">
      <c r="A39" s="122" t="str">
        <f>Sheet2!L63</f>
        <v>Vladimír Buchan</v>
      </c>
      <c r="B39" s="119">
        <f>Sheet2!M63</f>
        <v>13</v>
      </c>
      <c r="C39" s="135">
        <f>Sheet2!N63</f>
        <v>620</v>
      </c>
      <c r="D39" s="119">
        <f>Sheet2!O63</f>
        <v>5</v>
      </c>
      <c r="E39" s="135">
        <f>Sheet2!P63</f>
        <v>1740</v>
      </c>
      <c r="F39" s="119">
        <f>Sheet2!R63</f>
        <v>18</v>
      </c>
      <c r="G39" s="135">
        <f>Sheet2!S63</f>
        <v>2360</v>
      </c>
      <c r="H39" s="121">
        <f t="shared" si="5"/>
        <v>35</v>
      </c>
      <c r="S39">
        <f t="shared" si="1"/>
        <v>34</v>
      </c>
      <c r="T39">
        <f t="shared" si="2"/>
        <v>42</v>
      </c>
      <c r="U39">
        <f t="shared" si="3"/>
        <v>34.000419999999998</v>
      </c>
      <c r="V39">
        <f t="shared" si="4"/>
        <v>35</v>
      </c>
    </row>
    <row r="40" spans="1:22" ht="21.95" customHeight="1" x14ac:dyDescent="0.25">
      <c r="A40" s="122" t="str">
        <f>Sheet2!L54</f>
        <v>Erik Starec</v>
      </c>
      <c r="B40" s="119">
        <f>Sheet2!M54</f>
        <v>9.5</v>
      </c>
      <c r="C40" s="135">
        <f>Sheet2!N54</f>
        <v>940</v>
      </c>
      <c r="D40" s="119">
        <f>Sheet2!O54</f>
        <v>9</v>
      </c>
      <c r="E40" s="135">
        <f>Sheet2!P54</f>
        <v>3200</v>
      </c>
      <c r="F40" s="119">
        <f>Sheet2!R54</f>
        <v>18.5</v>
      </c>
      <c r="G40" s="135">
        <f>Sheet2!S54</f>
        <v>4140</v>
      </c>
      <c r="H40" s="121">
        <f t="shared" si="5"/>
        <v>36</v>
      </c>
      <c r="S40">
        <f t="shared" si="1"/>
        <v>36</v>
      </c>
      <c r="T40">
        <f t="shared" si="2"/>
        <v>23</v>
      </c>
      <c r="U40">
        <f t="shared" si="3"/>
        <v>36.000230000000002</v>
      </c>
      <c r="V40">
        <f t="shared" si="4"/>
        <v>36</v>
      </c>
    </row>
    <row r="41" spans="1:22" ht="21.95" customHeight="1" x14ac:dyDescent="0.25">
      <c r="A41" s="122" t="str">
        <f>Sheet2!L27</f>
        <v>Pavol Madro</v>
      </c>
      <c r="B41" s="119">
        <f>Sheet2!M27</f>
        <v>12</v>
      </c>
      <c r="C41" s="135">
        <f>Sheet2!N27</f>
        <v>420</v>
      </c>
      <c r="D41" s="119">
        <f>Sheet2!O27</f>
        <v>6.5</v>
      </c>
      <c r="E41" s="135">
        <f>Sheet2!P27</f>
        <v>1140</v>
      </c>
      <c r="F41" s="119">
        <f>Sheet2!R27</f>
        <v>18.5</v>
      </c>
      <c r="G41" s="135">
        <f>Sheet2!S27</f>
        <v>1560</v>
      </c>
      <c r="H41" s="121">
        <f t="shared" si="5"/>
        <v>37</v>
      </c>
      <c r="S41">
        <f t="shared" si="1"/>
        <v>36</v>
      </c>
      <c r="T41">
        <f t="shared" si="2"/>
        <v>48</v>
      </c>
      <c r="U41">
        <f t="shared" si="3"/>
        <v>36.000480000000003</v>
      </c>
      <c r="V41">
        <f t="shared" si="4"/>
        <v>37</v>
      </c>
    </row>
    <row r="42" spans="1:22" ht="21.95" customHeight="1" x14ac:dyDescent="0.25">
      <c r="A42" s="122" t="str">
        <f>Sheet2!L36</f>
        <v>Peter Hašuk</v>
      </c>
      <c r="B42" s="119">
        <f>Sheet2!M36</f>
        <v>7.5</v>
      </c>
      <c r="C42" s="135">
        <f>Sheet2!N36</f>
        <v>860</v>
      </c>
      <c r="D42" s="119">
        <f>Sheet2!O36</f>
        <v>11</v>
      </c>
      <c r="E42" s="135">
        <f>Sheet2!P36</f>
        <v>340</v>
      </c>
      <c r="F42" s="119">
        <f>Sheet2!R36</f>
        <v>18.5</v>
      </c>
      <c r="G42" s="135">
        <f>Sheet2!S36</f>
        <v>1200</v>
      </c>
      <c r="H42" s="121">
        <f t="shared" si="5"/>
        <v>38</v>
      </c>
      <c r="S42">
        <f t="shared" si="1"/>
        <v>36</v>
      </c>
      <c r="T42">
        <f t="shared" si="2"/>
        <v>52</v>
      </c>
      <c r="U42">
        <f t="shared" si="3"/>
        <v>36.000520000000002</v>
      </c>
      <c r="V42">
        <f t="shared" si="4"/>
        <v>38</v>
      </c>
    </row>
    <row r="43" spans="1:22" ht="21.95" customHeight="1" x14ac:dyDescent="0.25">
      <c r="A43" s="122" t="str">
        <f>Sheet2!L13</f>
        <v>Tomáš Szabo</v>
      </c>
      <c r="B43" s="119">
        <f>Sheet2!M13</f>
        <v>10</v>
      </c>
      <c r="C43" s="135">
        <f>Sheet2!N13</f>
        <v>3400</v>
      </c>
      <c r="D43" s="119">
        <f>Sheet2!O13</f>
        <v>9</v>
      </c>
      <c r="E43" s="135">
        <f>Sheet2!P13</f>
        <v>1520</v>
      </c>
      <c r="F43" s="119">
        <f>Sheet2!R13</f>
        <v>19</v>
      </c>
      <c r="G43" s="135">
        <f>Sheet2!S13</f>
        <v>4920</v>
      </c>
      <c r="H43" s="121">
        <f t="shared" si="5"/>
        <v>39</v>
      </c>
      <c r="S43">
        <f t="shared" si="1"/>
        <v>39</v>
      </c>
      <c r="T43">
        <f t="shared" si="2"/>
        <v>17</v>
      </c>
      <c r="U43">
        <f t="shared" si="3"/>
        <v>39.000169999999997</v>
      </c>
      <c r="V43">
        <f t="shared" si="4"/>
        <v>39</v>
      </c>
    </row>
    <row r="44" spans="1:22" ht="21.95" customHeight="1" x14ac:dyDescent="0.25">
      <c r="A44" s="122" t="str">
        <f>Sheet2!L31</f>
        <v>Andrej Kasan</v>
      </c>
      <c r="B44" s="119">
        <f>Sheet2!M31</f>
        <v>8</v>
      </c>
      <c r="C44" s="135">
        <f>Sheet2!N31</f>
        <v>1180</v>
      </c>
      <c r="D44" s="119">
        <f>Sheet2!O31</f>
        <v>11</v>
      </c>
      <c r="E44" s="135">
        <f>Sheet2!P31</f>
        <v>1080</v>
      </c>
      <c r="F44" s="119">
        <f>Sheet2!R31</f>
        <v>19</v>
      </c>
      <c r="G44" s="135">
        <f>Sheet2!S31</f>
        <v>2260</v>
      </c>
      <c r="H44" s="121">
        <f t="shared" si="5"/>
        <v>40</v>
      </c>
      <c r="S44">
        <f t="shared" si="1"/>
        <v>39</v>
      </c>
      <c r="T44">
        <f t="shared" si="2"/>
        <v>44</v>
      </c>
      <c r="U44">
        <f t="shared" si="3"/>
        <v>39.000439999999998</v>
      </c>
      <c r="V44">
        <f t="shared" si="4"/>
        <v>40</v>
      </c>
    </row>
    <row r="45" spans="1:22" ht="21.95" customHeight="1" x14ac:dyDescent="0.25">
      <c r="A45" s="122" t="str">
        <f>Sheet2!L24</f>
        <v>Ján Beniš</v>
      </c>
      <c r="B45" s="119">
        <f>Sheet2!M24</f>
        <v>11</v>
      </c>
      <c r="C45" s="135">
        <f>Sheet2!N24</f>
        <v>460</v>
      </c>
      <c r="D45" s="119">
        <f>Sheet2!O24</f>
        <v>8.5</v>
      </c>
      <c r="E45" s="135">
        <f>Sheet2!P24</f>
        <v>1380</v>
      </c>
      <c r="F45" s="119">
        <f>Sheet2!R24</f>
        <v>19.5</v>
      </c>
      <c r="G45" s="135">
        <f>Sheet2!S24</f>
        <v>1840</v>
      </c>
      <c r="H45" s="121">
        <f t="shared" si="5"/>
        <v>41</v>
      </c>
      <c r="S45">
        <f t="shared" si="1"/>
        <v>41</v>
      </c>
      <c r="T45">
        <f t="shared" si="2"/>
        <v>47</v>
      </c>
      <c r="U45">
        <f t="shared" si="3"/>
        <v>41.00047</v>
      </c>
      <c r="V45">
        <f t="shared" si="4"/>
        <v>41</v>
      </c>
    </row>
    <row r="46" spans="1:22" ht="21.95" customHeight="1" x14ac:dyDescent="0.25">
      <c r="A46" s="122" t="str">
        <f>Sheet2!L11</f>
        <v>Peter Meszároš</v>
      </c>
      <c r="B46" s="119">
        <f>Sheet2!M11</f>
        <v>9</v>
      </c>
      <c r="C46" s="135">
        <f>Sheet2!N11</f>
        <v>4500</v>
      </c>
      <c r="D46" s="119">
        <f>Sheet2!O11</f>
        <v>11</v>
      </c>
      <c r="E46" s="135">
        <f>Sheet2!P11</f>
        <v>3040</v>
      </c>
      <c r="F46" s="119">
        <f>Sheet2!R11</f>
        <v>20</v>
      </c>
      <c r="G46" s="135">
        <f>Sheet2!S11</f>
        <v>7540</v>
      </c>
      <c r="H46" s="121">
        <f t="shared" si="5"/>
        <v>42</v>
      </c>
      <c r="S46">
        <f t="shared" si="1"/>
        <v>42</v>
      </c>
      <c r="T46">
        <f t="shared" si="2"/>
        <v>7</v>
      </c>
      <c r="U46">
        <f t="shared" si="3"/>
        <v>42.000070000000001</v>
      </c>
      <c r="V46">
        <f t="shared" si="4"/>
        <v>42</v>
      </c>
    </row>
    <row r="47" spans="1:22" ht="21.95" customHeight="1" x14ac:dyDescent="0.25">
      <c r="A47" s="122" t="str">
        <f>Sheet2!L37</f>
        <v>Pavol Matula</v>
      </c>
      <c r="B47" s="119">
        <f>Sheet2!M37</f>
        <v>12</v>
      </c>
      <c r="C47" s="135">
        <f>Sheet2!N37</f>
        <v>60</v>
      </c>
      <c r="D47" s="119">
        <f>Sheet2!O37</f>
        <v>8</v>
      </c>
      <c r="E47" s="135">
        <f>Sheet2!P37</f>
        <v>3220</v>
      </c>
      <c r="F47" s="119">
        <f>Sheet2!R37</f>
        <v>20</v>
      </c>
      <c r="G47" s="135">
        <f>Sheet2!S37</f>
        <v>3280</v>
      </c>
      <c r="H47" s="121">
        <f t="shared" si="5"/>
        <v>43</v>
      </c>
      <c r="S47">
        <f t="shared" si="1"/>
        <v>42</v>
      </c>
      <c r="T47">
        <f t="shared" si="2"/>
        <v>32</v>
      </c>
      <c r="U47">
        <f t="shared" si="3"/>
        <v>42.000320000000002</v>
      </c>
      <c r="V47">
        <f t="shared" si="4"/>
        <v>43</v>
      </c>
    </row>
    <row r="48" spans="1:22" ht="21.95" customHeight="1" x14ac:dyDescent="0.25">
      <c r="A48" s="127" t="str">
        <f>Sheet2!L61</f>
        <v>Dominik Gaža</v>
      </c>
      <c r="B48" s="120">
        <f>Sheet2!M61</f>
        <v>6</v>
      </c>
      <c r="C48" s="134">
        <f>Sheet2!N61</f>
        <v>2000</v>
      </c>
      <c r="D48" s="120">
        <f>Sheet2!O61</f>
        <v>14</v>
      </c>
      <c r="E48" s="134">
        <f>Sheet2!P61</f>
        <v>340</v>
      </c>
      <c r="F48" s="120">
        <f>Sheet2!R61</f>
        <v>20</v>
      </c>
      <c r="G48" s="134">
        <f>Sheet2!S61</f>
        <v>2340</v>
      </c>
      <c r="H48" s="126">
        <f t="shared" si="5"/>
        <v>44</v>
      </c>
      <c r="S48">
        <f t="shared" si="1"/>
        <v>42</v>
      </c>
      <c r="T48">
        <f t="shared" si="2"/>
        <v>43</v>
      </c>
      <c r="U48">
        <f t="shared" si="3"/>
        <v>42.000430000000001</v>
      </c>
      <c r="V48">
        <f t="shared" si="4"/>
        <v>44</v>
      </c>
    </row>
    <row r="49" spans="1:22" ht="21.95" customHeight="1" x14ac:dyDescent="0.25">
      <c r="A49" s="122" t="str">
        <f>Sheet2!L30</f>
        <v>Branislav Kriška</v>
      </c>
      <c r="B49" s="119">
        <f>Sheet2!M30</f>
        <v>13</v>
      </c>
      <c r="C49" s="135">
        <f>Sheet2!N30</f>
        <v>220</v>
      </c>
      <c r="D49" s="119">
        <f>Sheet2!O30</f>
        <v>8</v>
      </c>
      <c r="E49" s="135">
        <f>Sheet2!P30</f>
        <v>1040</v>
      </c>
      <c r="F49" s="119">
        <f>Sheet2!R30</f>
        <v>21</v>
      </c>
      <c r="G49" s="135">
        <f>Sheet2!S30</f>
        <v>1260</v>
      </c>
      <c r="H49" s="121">
        <f t="shared" si="5"/>
        <v>45</v>
      </c>
      <c r="S49">
        <f t="shared" si="1"/>
        <v>45</v>
      </c>
      <c r="T49">
        <f t="shared" si="2"/>
        <v>51</v>
      </c>
      <c r="U49">
        <f t="shared" si="3"/>
        <v>45.000509999999998</v>
      </c>
      <c r="V49">
        <f t="shared" si="4"/>
        <v>45</v>
      </c>
    </row>
    <row r="50" spans="1:22" ht="21.95" customHeight="1" x14ac:dyDescent="0.25">
      <c r="A50" s="122" t="str">
        <f>Sheet2!L9</f>
        <v>Peter Bakič</v>
      </c>
      <c r="B50" s="119">
        <f>Sheet2!M9</f>
        <v>12</v>
      </c>
      <c r="C50" s="135">
        <f>Sheet2!N9</f>
        <v>2420</v>
      </c>
      <c r="D50" s="119">
        <f>Sheet2!O9</f>
        <v>10</v>
      </c>
      <c r="E50" s="135">
        <f>Sheet2!P9</f>
        <v>400</v>
      </c>
      <c r="F50" s="119">
        <f>Sheet2!R9</f>
        <v>22</v>
      </c>
      <c r="G50" s="135">
        <f>Sheet2!S9</f>
        <v>2820</v>
      </c>
      <c r="H50" s="121">
        <f t="shared" si="5"/>
        <v>46</v>
      </c>
      <c r="S50">
        <f t="shared" si="1"/>
        <v>46</v>
      </c>
      <c r="T50">
        <f t="shared" si="2"/>
        <v>37</v>
      </c>
      <c r="U50">
        <f t="shared" si="3"/>
        <v>46.000369999999997</v>
      </c>
      <c r="V50">
        <f t="shared" si="4"/>
        <v>46</v>
      </c>
    </row>
    <row r="51" spans="1:22" ht="21.95" customHeight="1" x14ac:dyDescent="0.25">
      <c r="A51" s="122" t="str">
        <f>Sheet2!L52</f>
        <v>Gejza Deszkas</v>
      </c>
      <c r="B51" s="119">
        <f>Sheet2!M52</f>
        <v>14</v>
      </c>
      <c r="C51" s="135">
        <f>Sheet2!N52</f>
        <v>200</v>
      </c>
      <c r="D51" s="119">
        <f>Sheet2!O52</f>
        <v>10</v>
      </c>
      <c r="E51" s="135">
        <f>Sheet2!P52</f>
        <v>1140</v>
      </c>
      <c r="F51" s="119">
        <f>Sheet2!R52</f>
        <v>24</v>
      </c>
      <c r="G51" s="135">
        <f>Sheet2!S52</f>
        <v>1340</v>
      </c>
      <c r="H51" s="121">
        <f t="shared" si="5"/>
        <v>47</v>
      </c>
      <c r="S51">
        <f t="shared" si="1"/>
        <v>47</v>
      </c>
      <c r="T51">
        <f t="shared" si="2"/>
        <v>49</v>
      </c>
      <c r="U51">
        <f t="shared" si="3"/>
        <v>47.000489999999999</v>
      </c>
      <c r="V51">
        <f t="shared" si="4"/>
        <v>47</v>
      </c>
    </row>
    <row r="52" spans="1:22" ht="21.95" customHeight="1" x14ac:dyDescent="0.25">
      <c r="A52" s="122" t="str">
        <f>Sheet2!L45</f>
        <v>David Kopinec</v>
      </c>
      <c r="B52" s="119">
        <f>Sheet2!M45</f>
        <v>9</v>
      </c>
      <c r="C52" s="135">
        <f>Sheet2!N45</f>
        <v>620</v>
      </c>
      <c r="D52" s="119">
        <f>Sheet2!O45</f>
        <v>15</v>
      </c>
      <c r="E52" s="135">
        <f>Sheet2!P45</f>
        <v>160</v>
      </c>
      <c r="F52" s="119">
        <f>Sheet2!R45</f>
        <v>24</v>
      </c>
      <c r="G52" s="135">
        <f>Sheet2!S45</f>
        <v>780</v>
      </c>
      <c r="H52" s="121">
        <f t="shared" si="5"/>
        <v>48</v>
      </c>
      <c r="S52">
        <f t="shared" si="1"/>
        <v>47</v>
      </c>
      <c r="T52">
        <f t="shared" si="2"/>
        <v>54</v>
      </c>
      <c r="U52">
        <f t="shared" si="3"/>
        <v>47.000540000000001</v>
      </c>
      <c r="V52">
        <f t="shared" si="4"/>
        <v>48</v>
      </c>
    </row>
    <row r="53" spans="1:22" ht="21.95" customHeight="1" x14ac:dyDescent="0.25">
      <c r="A53" s="122" t="str">
        <f>Sheet2!L47</f>
        <v>Peter Poročák</v>
      </c>
      <c r="B53" s="119">
        <f>Sheet2!M47</f>
        <v>11</v>
      </c>
      <c r="C53" s="135">
        <f>Sheet2!N47</f>
        <v>360</v>
      </c>
      <c r="D53" s="119">
        <f>Sheet2!O47</f>
        <v>13</v>
      </c>
      <c r="E53" s="135">
        <f>Sheet2!P47</f>
        <v>200</v>
      </c>
      <c r="F53" s="119">
        <f>Sheet2!R47</f>
        <v>24</v>
      </c>
      <c r="G53" s="135">
        <f>Sheet2!S47</f>
        <v>560</v>
      </c>
      <c r="H53" s="121">
        <f t="shared" si="5"/>
        <v>49</v>
      </c>
      <c r="S53">
        <f t="shared" si="1"/>
        <v>47</v>
      </c>
      <c r="T53">
        <f t="shared" si="2"/>
        <v>55</v>
      </c>
      <c r="U53">
        <f t="shared" si="3"/>
        <v>47.000549999999997</v>
      </c>
      <c r="V53">
        <f t="shared" si="4"/>
        <v>49</v>
      </c>
    </row>
    <row r="54" spans="1:22" ht="21.95" customHeight="1" x14ac:dyDescent="0.25">
      <c r="A54" s="122" t="str">
        <f>Sheet2!L8</f>
        <v>Martin Križan</v>
      </c>
      <c r="B54" s="119">
        <f>Sheet2!M8</f>
        <v>13</v>
      </c>
      <c r="C54" s="135">
        <f>Sheet2!N8</f>
        <v>1820</v>
      </c>
      <c r="D54" s="119">
        <f>Sheet2!O8</f>
        <v>12</v>
      </c>
      <c r="E54" s="135">
        <f>Sheet2!P8</f>
        <v>2720</v>
      </c>
      <c r="F54" s="119">
        <f>Sheet2!R8</f>
        <v>25</v>
      </c>
      <c r="G54" s="135">
        <f>Sheet2!S8</f>
        <v>4540</v>
      </c>
      <c r="H54" s="121">
        <f t="shared" si="5"/>
        <v>50</v>
      </c>
      <c r="S54">
        <f t="shared" si="1"/>
        <v>50</v>
      </c>
      <c r="T54">
        <f t="shared" si="2"/>
        <v>20</v>
      </c>
      <c r="U54">
        <f t="shared" si="3"/>
        <v>50.0002</v>
      </c>
      <c r="V54">
        <f t="shared" si="4"/>
        <v>50</v>
      </c>
    </row>
    <row r="55" spans="1:22" ht="21.95" customHeight="1" x14ac:dyDescent="0.25">
      <c r="A55" s="122" t="str">
        <f>Sheet2!L18</f>
        <v>Miroslav Začko</v>
      </c>
      <c r="B55" s="119">
        <f>Sheet2!M18</f>
        <v>11</v>
      </c>
      <c r="C55" s="135">
        <f>Sheet2!N18</f>
        <v>3120</v>
      </c>
      <c r="D55" s="119">
        <f>Sheet2!O18</f>
        <v>14</v>
      </c>
      <c r="E55" s="135">
        <f>Sheet2!P18</f>
        <v>1020</v>
      </c>
      <c r="F55" s="119">
        <f>Sheet2!R18</f>
        <v>25</v>
      </c>
      <c r="G55" s="135">
        <f>Sheet2!S18</f>
        <v>4140</v>
      </c>
      <c r="H55" s="121">
        <f t="shared" si="5"/>
        <v>51</v>
      </c>
      <c r="S55">
        <f t="shared" si="1"/>
        <v>50</v>
      </c>
      <c r="T55">
        <f t="shared" si="2"/>
        <v>23</v>
      </c>
      <c r="U55">
        <f t="shared" si="3"/>
        <v>50.000230000000002</v>
      </c>
      <c r="V55">
        <f t="shared" si="4"/>
        <v>51</v>
      </c>
    </row>
    <row r="56" spans="1:22" ht="21.95" customHeight="1" x14ac:dyDescent="0.25">
      <c r="A56" s="122" t="str">
        <f>Sheet2!L56</f>
        <v>Miroslav Kosmeľ</v>
      </c>
      <c r="B56" s="119">
        <f>Sheet2!M56</f>
        <v>12</v>
      </c>
      <c r="C56" s="135">
        <f>Sheet2!N56</f>
        <v>780</v>
      </c>
      <c r="D56" s="119">
        <f>Sheet2!O56</f>
        <v>13</v>
      </c>
      <c r="E56" s="135">
        <f>Sheet2!P56</f>
        <v>1080</v>
      </c>
      <c r="F56" s="119">
        <f>Sheet2!R56</f>
        <v>25</v>
      </c>
      <c r="G56" s="135">
        <f>Sheet2!S56</f>
        <v>1860</v>
      </c>
      <c r="H56" s="121">
        <f t="shared" si="5"/>
        <v>52</v>
      </c>
      <c r="S56">
        <f t="shared" si="1"/>
        <v>50</v>
      </c>
      <c r="T56">
        <f t="shared" si="2"/>
        <v>46</v>
      </c>
      <c r="U56">
        <f t="shared" si="3"/>
        <v>50.000459999999997</v>
      </c>
      <c r="V56">
        <f t="shared" si="4"/>
        <v>52</v>
      </c>
    </row>
    <row r="57" spans="1:22" ht="21.95" customHeight="1" x14ac:dyDescent="0.25">
      <c r="A57" s="122" t="str">
        <f>Sheet2!L57</f>
        <v>Peter Labát</v>
      </c>
      <c r="B57" s="119">
        <f>Sheet2!M57</f>
        <v>15</v>
      </c>
      <c r="C57" s="135">
        <f>Sheet2!N57</f>
        <v>0</v>
      </c>
      <c r="D57" s="119">
        <f>Sheet2!O57</f>
        <v>12</v>
      </c>
      <c r="E57" s="135">
        <f>Sheet2!P57</f>
        <v>1160</v>
      </c>
      <c r="F57" s="119">
        <f>Sheet2!R57</f>
        <v>27</v>
      </c>
      <c r="G57" s="135">
        <f>Sheet2!S57</f>
        <v>1160</v>
      </c>
      <c r="H57" s="121">
        <f t="shared" si="5"/>
        <v>53</v>
      </c>
      <c r="S57">
        <f t="shared" si="1"/>
        <v>53</v>
      </c>
      <c r="T57">
        <f t="shared" si="2"/>
        <v>53</v>
      </c>
      <c r="U57">
        <f t="shared" si="3"/>
        <v>53.000529999999998</v>
      </c>
      <c r="V57">
        <f t="shared" si="4"/>
        <v>53</v>
      </c>
    </row>
    <row r="58" spans="1:22" ht="21.95" customHeight="1" x14ac:dyDescent="0.25">
      <c r="A58" s="122" t="str">
        <f>Sheet2!L25</f>
        <v>Patrik Molnár</v>
      </c>
      <c r="B58" s="119">
        <f>Sheet2!M25</f>
        <v>15</v>
      </c>
      <c r="C58" s="135">
        <f>Sheet2!N25</f>
        <v>0</v>
      </c>
      <c r="D58" s="119">
        <f>Sheet2!O25</f>
        <v>12</v>
      </c>
      <c r="E58" s="135">
        <f>Sheet2!P25</f>
        <v>220</v>
      </c>
      <c r="F58" s="119">
        <f>Sheet2!R25</f>
        <v>27</v>
      </c>
      <c r="G58" s="135">
        <f>Sheet2!S25</f>
        <v>220</v>
      </c>
      <c r="H58" s="121">
        <f t="shared" si="5"/>
        <v>54</v>
      </c>
      <c r="S58">
        <f t="shared" si="1"/>
        <v>53</v>
      </c>
      <c r="T58">
        <f t="shared" si="2"/>
        <v>56</v>
      </c>
      <c r="U58">
        <f t="shared" si="3"/>
        <v>53.00056</v>
      </c>
      <c r="V58">
        <f t="shared" si="4"/>
        <v>54</v>
      </c>
    </row>
    <row r="59" spans="1:22" ht="21.95" customHeight="1" x14ac:dyDescent="0.25">
      <c r="A59" s="122" t="str">
        <f>Sheet2!L40</f>
        <v>Martin Petroci</v>
      </c>
      <c r="B59" s="119">
        <f>Sheet2!M40</f>
        <v>15</v>
      </c>
      <c r="C59" s="135">
        <f>Sheet2!N40</f>
        <v>0</v>
      </c>
      <c r="D59" s="119">
        <f>Sheet2!O40</f>
        <v>13</v>
      </c>
      <c r="E59" s="135">
        <f>Sheet2!P40</f>
        <v>2660</v>
      </c>
      <c r="F59" s="119">
        <f>Sheet2!R40</f>
        <v>28</v>
      </c>
      <c r="G59" s="135">
        <f>Sheet2!S40</f>
        <v>2660</v>
      </c>
      <c r="H59" s="121">
        <f t="shared" si="5"/>
        <v>55</v>
      </c>
      <c r="S59">
        <f t="shared" si="1"/>
        <v>55</v>
      </c>
      <c r="T59">
        <f t="shared" si="2"/>
        <v>38</v>
      </c>
      <c r="U59">
        <f t="shared" si="3"/>
        <v>55.00038</v>
      </c>
      <c r="V59">
        <f t="shared" si="4"/>
        <v>55</v>
      </c>
    </row>
    <row r="60" spans="1:22" ht="21.95" customHeight="1" x14ac:dyDescent="0.25">
      <c r="A60" s="122" t="str">
        <f>Sheet2!L12</f>
        <v>Marek Gergeľ</v>
      </c>
      <c r="B60" s="119">
        <f>Sheet2!M12</f>
        <v>14</v>
      </c>
      <c r="C60" s="135">
        <f>Sheet2!N12</f>
        <v>1100</v>
      </c>
      <c r="D60" s="119">
        <f>Sheet2!O12</f>
        <v>14</v>
      </c>
      <c r="E60" s="135">
        <f>Sheet2!P12</f>
        <v>180</v>
      </c>
      <c r="F60" s="119">
        <f>Sheet2!R12</f>
        <v>28</v>
      </c>
      <c r="G60" s="135">
        <f>Sheet2!S12</f>
        <v>1280</v>
      </c>
      <c r="H60" s="121">
        <f t="shared" si="5"/>
        <v>56</v>
      </c>
      <c r="S60">
        <f t="shared" si="1"/>
        <v>55</v>
      </c>
      <c r="T60">
        <f t="shared" si="2"/>
        <v>50</v>
      </c>
      <c r="U60">
        <f t="shared" si="3"/>
        <v>55.000500000000002</v>
      </c>
      <c r="V60">
        <f t="shared" si="4"/>
        <v>56</v>
      </c>
    </row>
    <row r="61" spans="1:22" ht="21.95" customHeight="1" x14ac:dyDescent="0.25">
      <c r="A61" s="122" t="str">
        <f>Sheet2!L35</f>
        <v>Róbet Feču</v>
      </c>
      <c r="B61" s="119">
        <f>Sheet2!M35</f>
        <v>15</v>
      </c>
      <c r="C61" s="135">
        <f>Sheet2!N35</f>
        <v>0</v>
      </c>
      <c r="D61" s="119">
        <f>Sheet2!O35</f>
        <v>14</v>
      </c>
      <c r="E61" s="135">
        <f>Sheet2!P35</f>
        <v>40</v>
      </c>
      <c r="F61" s="119">
        <f>Sheet2!R35</f>
        <v>29</v>
      </c>
      <c r="G61" s="135">
        <f>Sheet2!S35</f>
        <v>40</v>
      </c>
      <c r="H61" s="121">
        <f t="shared" si="5"/>
        <v>57</v>
      </c>
      <c r="S61">
        <f t="shared" si="1"/>
        <v>57</v>
      </c>
      <c r="T61">
        <f t="shared" si="2"/>
        <v>57</v>
      </c>
      <c r="U61">
        <f t="shared" si="3"/>
        <v>57.000570000000003</v>
      </c>
      <c r="V61">
        <f t="shared" si="4"/>
        <v>57</v>
      </c>
    </row>
    <row r="62" spans="1:22" ht="21.95" customHeight="1" x14ac:dyDescent="0.25">
      <c r="A62" s="122" t="str">
        <f>Sheet2!L49</f>
        <v>ZZ</v>
      </c>
      <c r="B62" s="119">
        <f>Sheet2!M49</f>
        <v>15</v>
      </c>
      <c r="C62" s="135">
        <f>Sheet2!N49</f>
        <v>-1</v>
      </c>
      <c r="D62" s="119">
        <f>Sheet2!O49</f>
        <v>15</v>
      </c>
      <c r="E62" s="135">
        <f>Sheet2!P49</f>
        <v>-1</v>
      </c>
      <c r="F62" s="119">
        <f>Sheet2!R49</f>
        <v>30</v>
      </c>
      <c r="G62" s="135">
        <f>Sheet2!S49</f>
        <v>-2</v>
      </c>
      <c r="H62" s="121">
        <f t="shared" si="5"/>
        <v>58</v>
      </c>
      <c r="S62">
        <f t="shared" si="1"/>
        <v>58</v>
      </c>
      <c r="T62">
        <f t="shared" si="2"/>
        <v>58</v>
      </c>
      <c r="U62">
        <f t="shared" si="3"/>
        <v>58.000579999999999</v>
      </c>
      <c r="V62">
        <f t="shared" si="4"/>
        <v>58</v>
      </c>
    </row>
    <row r="63" spans="1:22" ht="21.95" customHeight="1" x14ac:dyDescent="0.25">
      <c r="A63" s="122" t="str">
        <f>Sheet2!L19</f>
        <v>XX</v>
      </c>
      <c r="B63" s="119">
        <f>Sheet2!M19</f>
        <v>15</v>
      </c>
      <c r="C63" s="135">
        <f>Sheet2!N19</f>
        <v>-1</v>
      </c>
      <c r="D63" s="119">
        <f>Sheet2!O19</f>
        <v>15</v>
      </c>
      <c r="E63" s="135">
        <f>Sheet2!P19</f>
        <v>-1</v>
      </c>
      <c r="F63" s="119">
        <f>Sheet2!R19</f>
        <v>30</v>
      </c>
      <c r="G63" s="135">
        <f>Sheet2!S19</f>
        <v>-2</v>
      </c>
      <c r="H63" s="121">
        <f t="shared" si="5"/>
        <v>58</v>
      </c>
      <c r="S63">
        <f t="shared" si="1"/>
        <v>58</v>
      </c>
      <c r="T63">
        <f t="shared" si="2"/>
        <v>58</v>
      </c>
      <c r="U63">
        <f t="shared" si="3"/>
        <v>58.000579999999999</v>
      </c>
      <c r="V63">
        <f t="shared" si="4"/>
        <v>58</v>
      </c>
    </row>
    <row r="64" spans="1:22" ht="21.95" customHeight="1" thickBot="1" x14ac:dyDescent="0.3">
      <c r="A64" s="123" t="str">
        <f>Sheet2!L34</f>
        <v>YY</v>
      </c>
      <c r="B64" s="124">
        <f>Sheet2!M34</f>
        <v>15</v>
      </c>
      <c r="C64" s="136">
        <f>Sheet2!N34</f>
        <v>-1</v>
      </c>
      <c r="D64" s="124">
        <f>Sheet2!O34</f>
        <v>15</v>
      </c>
      <c r="E64" s="136">
        <f>Sheet2!P34</f>
        <v>-1</v>
      </c>
      <c r="F64" s="124">
        <f>Sheet2!R34</f>
        <v>30</v>
      </c>
      <c r="G64" s="136">
        <f>Sheet2!S34</f>
        <v>-2</v>
      </c>
      <c r="H64" s="125">
        <f t="shared" si="5"/>
        <v>58</v>
      </c>
      <c r="S64">
        <f t="shared" si="1"/>
        <v>58</v>
      </c>
      <c r="T64">
        <f t="shared" si="2"/>
        <v>58</v>
      </c>
      <c r="U64">
        <f t="shared" si="3"/>
        <v>58.000579999999999</v>
      </c>
      <c r="V64">
        <f t="shared" si="4"/>
        <v>58</v>
      </c>
    </row>
    <row r="65" spans="2:8" ht="21.95" customHeight="1" x14ac:dyDescent="0.2">
      <c r="B65" s="118"/>
      <c r="C65" s="147">
        <f>SUM(C5:C64)</f>
        <v>127357</v>
      </c>
      <c r="D65" s="118"/>
      <c r="E65" s="118"/>
      <c r="F65" s="118"/>
      <c r="G65" s="118"/>
      <c r="H65" s="118"/>
    </row>
    <row r="66" spans="2:8" ht="21.95" customHeight="1" x14ac:dyDescent="0.2">
      <c r="B66" s="118"/>
      <c r="C66" s="118"/>
      <c r="D66" s="118"/>
      <c r="E66" s="118"/>
      <c r="F66" s="118"/>
      <c r="G66" s="118"/>
      <c r="H66" s="118"/>
    </row>
    <row r="67" spans="2:8" ht="21.95" customHeight="1" x14ac:dyDescent="0.2">
      <c r="B67" s="118"/>
      <c r="C67" s="118"/>
      <c r="D67" s="118"/>
      <c r="E67" s="118"/>
      <c r="F67" s="118"/>
      <c r="G67" s="118"/>
      <c r="H67" s="118"/>
    </row>
    <row r="68" spans="2:8" ht="21.95" customHeight="1" x14ac:dyDescent="0.2">
      <c r="B68" s="118"/>
      <c r="C68" s="118"/>
      <c r="D68" s="118"/>
      <c r="E68" s="118"/>
      <c r="F68" s="118"/>
      <c r="G68" s="118"/>
      <c r="H68" s="118"/>
    </row>
    <row r="69" spans="2:8" ht="21.95" customHeight="1" x14ac:dyDescent="0.2">
      <c r="B69" s="118"/>
      <c r="C69" s="118"/>
      <c r="D69" s="118"/>
      <c r="E69" s="118"/>
      <c r="F69" s="118"/>
      <c r="G69" s="118"/>
      <c r="H69" s="118"/>
    </row>
    <row r="70" spans="2:8" x14ac:dyDescent="0.2">
      <c r="B70" s="118"/>
      <c r="C70" s="118"/>
      <c r="D70" s="118"/>
      <c r="E70" s="118"/>
      <c r="F70" s="118"/>
      <c r="G70" s="118"/>
      <c r="H70" s="118"/>
    </row>
    <row r="71" spans="2:8" x14ac:dyDescent="0.2">
      <c r="B71" s="118"/>
      <c r="C71" s="118"/>
      <c r="D71" s="118"/>
      <c r="E71" s="118"/>
      <c r="F71" s="118"/>
      <c r="G71" s="118"/>
      <c r="H71" s="118"/>
    </row>
    <row r="72" spans="2:8" x14ac:dyDescent="0.2">
      <c r="B72" s="118"/>
      <c r="C72" s="118"/>
      <c r="D72" s="118"/>
      <c r="E72" s="118"/>
      <c r="F72" s="118"/>
      <c r="G72" s="118"/>
      <c r="H72" s="118"/>
    </row>
    <row r="73" spans="2:8" x14ac:dyDescent="0.2">
      <c r="B73" s="118"/>
      <c r="C73" s="118"/>
      <c r="D73" s="118"/>
      <c r="E73" s="118"/>
      <c r="F73" s="118"/>
      <c r="G73" s="118"/>
      <c r="H73" s="118"/>
    </row>
    <row r="74" spans="2:8" x14ac:dyDescent="0.2">
      <c r="B74" s="118"/>
      <c r="C74" s="118"/>
      <c r="D74" s="118"/>
      <c r="E74" s="118"/>
      <c r="F74" s="118"/>
      <c r="G74" s="118"/>
      <c r="H74" s="118"/>
    </row>
    <row r="75" spans="2:8" x14ac:dyDescent="0.2">
      <c r="B75" s="118"/>
      <c r="C75" s="118"/>
      <c r="D75" s="118"/>
      <c r="E75" s="118"/>
      <c r="F75" s="118"/>
      <c r="G75" s="118"/>
      <c r="H75" s="118"/>
    </row>
  </sheetData>
  <sortState ref="A5:H64">
    <sortCondition ref="F5:F64"/>
    <sortCondition descending="1" ref="G5:G64"/>
  </sortState>
  <mergeCells count="4">
    <mergeCell ref="A1:H2"/>
    <mergeCell ref="B3:C3"/>
    <mergeCell ref="D3:E3"/>
    <mergeCell ref="F3:G3"/>
  </mergeCells>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14</vt:i4>
      </vt:variant>
      <vt:variant>
        <vt:lpstr>Pomenované rozsahy</vt:lpstr>
      </vt:variant>
      <vt:variant>
        <vt:i4>8</vt:i4>
      </vt:variant>
    </vt:vector>
  </HeadingPairs>
  <TitlesOfParts>
    <vt:vector size="22"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vazne 1.pretek</vt:lpstr>
      <vt:lpstr>vazne 2.pretek</vt:lpstr>
      <vt:lpstr>Jednotlivci</vt:lpstr>
      <vt:lpstr>Sheet2</vt:lpstr>
      <vt:lpstr>Sheet1</vt:lpstr>
      <vt:lpstr>Hárok1</vt:lpstr>
      <vt:lpstr>Jednotlivci (2)</vt:lpstr>
      <vt:lpstr>'12 družstiev Pretek č. 1'!Oblasť_tlače</vt:lpstr>
      <vt:lpstr>'12 družstiev Pretek č. 2'!Oblasť_tlače</vt:lpstr>
      <vt:lpstr>'12 družstiev Pretek č. 3'!Oblasť_tlače</vt:lpstr>
      <vt:lpstr>'12 družstiev Pretek č. 4'!Oblasť_tlače</vt:lpstr>
      <vt:lpstr>'Priebežné poradie po 1. a 2. k.'!Oblasť_tlače</vt:lpstr>
      <vt:lpstr>'Priebežné poradie po 3. a 4 '!Oblasť_tlače</vt:lpstr>
      <vt:lpstr>'vazne 1.pretek'!Oblasť_tlače</vt:lpstr>
      <vt:lpstr>'vazne 2.pretek'!Oblasť_tlače</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Miloslav Procházka</dc:creator>
  <cp:lastModifiedBy>lenovo</cp:lastModifiedBy>
  <cp:lastPrinted>2016-10-16T14:01:23Z</cp:lastPrinted>
  <dcterms:created xsi:type="dcterms:W3CDTF">2006-09-08T20:43:32Z</dcterms:created>
  <dcterms:modified xsi:type="dcterms:W3CDTF">2019-05-13T13:17:15Z</dcterms:modified>
</cp:coreProperties>
</file>